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m\Documents\"/>
    </mc:Choice>
  </mc:AlternateContent>
  <xr:revisionPtr revIDLastSave="0" documentId="13_ncr:1_{8346C249-4C6C-4A59-B463-0C0DC38B3A97}" xr6:coauthVersionLast="47" xr6:coauthVersionMax="47" xr10:uidLastSave="{00000000-0000-0000-0000-000000000000}"/>
  <bookViews>
    <workbookView xWindow="-120" yWindow="-120" windowWidth="29040" windowHeight="15720" tabRatio="699" xr2:uid="{00000000-000D-0000-FFFF-FFFF00000000}"/>
  </bookViews>
  <sheets>
    <sheet name="OA Budget Planning-Report Sheet" sheetId="1" r:id="rId1"/>
    <sheet name="Estimated Budget" sheetId="3" r:id="rId2"/>
    <sheet name="Consignment" sheetId="5" r:id="rId3"/>
    <sheet name="Registrations" sheetId="4" r:id="rId4"/>
    <sheet name="Reimbursements-Refunds" sheetId="6" r:id="rId5"/>
    <sheet name="Final Closeout" sheetId="7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Consignment!$A$1:$K$47</definedName>
    <definedName name="_xlnm.Print_Area" localSheetId="1">'Estimated Budget'!$A$1:$P$152</definedName>
    <definedName name="_xlnm.Print_Area" localSheetId="5">'Final Closeout'!$A$1:$O$163</definedName>
    <definedName name="_xlnm.Print_Area" localSheetId="0">'OA Budget Planning-Report Sheet'!$A$1:$F$54</definedName>
    <definedName name="_xlnm.Print_Area" localSheetId="3">Registrations!$A$1:$J$236</definedName>
    <definedName name="_xlnm.Print_Area" localSheetId="4">'Reimbursements-Refunds'!$A$1:$M$110</definedName>
  </definedNames>
  <calcPr calcId="191029"/>
</workbook>
</file>

<file path=xl/calcChain.xml><?xml version="1.0" encoding="utf-8"?>
<calcChain xmlns="http://schemas.openxmlformats.org/spreadsheetml/2006/main">
  <c r="H6" i="7" l="1"/>
  <c r="K19" i="3"/>
  <c r="N19" i="3" s="1"/>
  <c r="H146" i="7"/>
  <c r="F146" i="7"/>
  <c r="F144" i="7"/>
  <c r="F143" i="7"/>
  <c r="H139" i="7"/>
  <c r="F139" i="7"/>
  <c r="H138" i="7"/>
  <c r="F138" i="7"/>
  <c r="H137" i="7"/>
  <c r="F137" i="7"/>
  <c r="K137" i="7"/>
  <c r="F136" i="7"/>
  <c r="H136" i="7"/>
  <c r="N134" i="7"/>
  <c r="N128" i="7"/>
  <c r="D20" i="1" s="1"/>
  <c r="N122" i="7"/>
  <c r="N116" i="7"/>
  <c r="N110" i="7"/>
  <c r="N104" i="7"/>
  <c r="D16" i="1" s="1"/>
  <c r="N98" i="7"/>
  <c r="N82" i="7"/>
  <c r="N81" i="7"/>
  <c r="N80" i="7"/>
  <c r="N79" i="7"/>
  <c r="N78" i="7"/>
  <c r="D2" i="7"/>
  <c r="D1" i="7"/>
  <c r="M109" i="6"/>
  <c r="N155" i="7" s="1"/>
  <c r="M81" i="6"/>
  <c r="E57" i="6"/>
  <c r="E56" i="6"/>
  <c r="M54" i="6"/>
  <c r="E2" i="6"/>
  <c r="E1" i="6"/>
  <c r="B235" i="4"/>
  <c r="H77" i="7" s="1"/>
  <c r="N77" i="7" s="1"/>
  <c r="B234" i="4"/>
  <c r="H76" i="7" s="1"/>
  <c r="B233" i="4"/>
  <c r="H75" i="7" s="1"/>
  <c r="B232" i="4"/>
  <c r="H74" i="7" s="1"/>
  <c r="B231" i="4"/>
  <c r="H73" i="7" s="1"/>
  <c r="B230" i="4"/>
  <c r="H72" i="7" s="1"/>
  <c r="B229" i="4"/>
  <c r="H71" i="7" s="1"/>
  <c r="B228" i="4"/>
  <c r="H70" i="7" s="1"/>
  <c r="B227" i="4"/>
  <c r="H69" i="7" s="1"/>
  <c r="N69" i="7" s="1"/>
  <c r="B226" i="4"/>
  <c r="H68" i="7" s="1"/>
  <c r="B225" i="4"/>
  <c r="H67" i="7" s="1"/>
  <c r="B224" i="4"/>
  <c r="H66" i="7" s="1"/>
  <c r="B223" i="4"/>
  <c r="H65" i="7" s="1"/>
  <c r="B222" i="4"/>
  <c r="H64" i="7" s="1"/>
  <c r="B221" i="4"/>
  <c r="H63" i="7" s="1"/>
  <c r="B220" i="4"/>
  <c r="H62" i="7" s="1"/>
  <c r="B219" i="4"/>
  <c r="H61" i="7" s="1"/>
  <c r="B218" i="4"/>
  <c r="H60" i="7" s="1"/>
  <c r="B217" i="4"/>
  <c r="H59" i="7" s="1"/>
  <c r="N59" i="7" s="1"/>
  <c r="B216" i="4"/>
  <c r="H58" i="7" s="1"/>
  <c r="B215" i="4"/>
  <c r="H57" i="7" s="1"/>
  <c r="B214" i="4"/>
  <c r="H56" i="7" s="1"/>
  <c r="N56" i="7" s="1"/>
  <c r="B213" i="4"/>
  <c r="H55" i="7" s="1"/>
  <c r="B212" i="4"/>
  <c r="H54" i="7" s="1"/>
  <c r="B211" i="4"/>
  <c r="H53" i="7" s="1"/>
  <c r="B210" i="4"/>
  <c r="H52" i="7" s="1"/>
  <c r="B209" i="4"/>
  <c r="H51" i="7" s="1"/>
  <c r="B208" i="4"/>
  <c r="H50" i="7" s="1"/>
  <c r="N50" i="7" s="1"/>
  <c r="B207" i="4"/>
  <c r="H49" i="7" s="1"/>
  <c r="B206" i="4"/>
  <c r="H48" i="7" s="1"/>
  <c r="B205" i="4"/>
  <c r="H47" i="7" s="1"/>
  <c r="B204" i="4"/>
  <c r="H46" i="7" s="1"/>
  <c r="N46" i="7" s="1"/>
  <c r="B203" i="4"/>
  <c r="H45" i="7" s="1"/>
  <c r="N45" i="7" s="1"/>
  <c r="B202" i="4"/>
  <c r="H44" i="7" s="1"/>
  <c r="N44" i="7" s="1"/>
  <c r="B201" i="4"/>
  <c r="H43" i="7" s="1"/>
  <c r="B200" i="4"/>
  <c r="H42" i="7" s="1"/>
  <c r="B199" i="4"/>
  <c r="H41" i="7" s="1"/>
  <c r="B198" i="4"/>
  <c r="H40" i="7" s="1"/>
  <c r="N40" i="7" s="1"/>
  <c r="B197" i="4"/>
  <c r="H39" i="7" s="1"/>
  <c r="B196" i="4"/>
  <c r="H38" i="7" s="1"/>
  <c r="N38" i="7" s="1"/>
  <c r="B195" i="4"/>
  <c r="H37" i="7" s="1"/>
  <c r="B194" i="4"/>
  <c r="B193" i="4"/>
  <c r="H35" i="7" s="1"/>
  <c r="B192" i="4"/>
  <c r="H34" i="7" s="1"/>
  <c r="N34" i="7" s="1"/>
  <c r="B191" i="4"/>
  <c r="H33" i="7" s="1"/>
  <c r="B190" i="4"/>
  <c r="H32" i="7" s="1"/>
  <c r="N32" i="7" s="1"/>
  <c r="B189" i="4"/>
  <c r="H31" i="7" s="1"/>
  <c r="B188" i="4"/>
  <c r="H30" i="7" s="1"/>
  <c r="B187" i="4"/>
  <c r="H29" i="7" s="1"/>
  <c r="B186" i="4"/>
  <c r="H28" i="7" s="1"/>
  <c r="B185" i="4"/>
  <c r="H27" i="7" s="1"/>
  <c r="N27" i="7" s="1"/>
  <c r="B184" i="4"/>
  <c r="H26" i="7" s="1"/>
  <c r="B183" i="4"/>
  <c r="H25" i="7" s="1"/>
  <c r="B182" i="4"/>
  <c r="H24" i="7" s="1"/>
  <c r="B181" i="4"/>
  <c r="H23" i="7" s="1"/>
  <c r="B180" i="4"/>
  <c r="H22" i="7" s="1"/>
  <c r="N22" i="7" s="1"/>
  <c r="B179" i="4"/>
  <c r="H21" i="7" s="1"/>
  <c r="B178" i="4"/>
  <c r="H20" i="7" s="1"/>
  <c r="N20" i="7" s="1"/>
  <c r="B177" i="4"/>
  <c r="H19" i="7" s="1"/>
  <c r="N19" i="7" s="1"/>
  <c r="B176" i="4"/>
  <c r="H18" i="7" s="1"/>
  <c r="N18" i="7" s="1"/>
  <c r="B175" i="4"/>
  <c r="H17" i="7" s="1"/>
  <c r="B174" i="4"/>
  <c r="H16" i="7" s="1"/>
  <c r="B173" i="4"/>
  <c r="H15" i="7" s="1"/>
  <c r="B172" i="4"/>
  <c r="H14" i="7" s="1"/>
  <c r="N14" i="7" s="1"/>
  <c r="B171" i="4"/>
  <c r="H13" i="7" s="1"/>
  <c r="B170" i="4"/>
  <c r="H12" i="7" s="1"/>
  <c r="B169" i="4"/>
  <c r="H11" i="7" s="1"/>
  <c r="B168" i="4"/>
  <c r="H10" i="7" s="1"/>
  <c r="B167" i="4"/>
  <c r="H9" i="7" s="1"/>
  <c r="B166" i="4"/>
  <c r="H8" i="7" s="1"/>
  <c r="B165" i="4"/>
  <c r="H7" i="7" s="1"/>
  <c r="B164" i="4"/>
  <c r="B157" i="4"/>
  <c r="B151" i="4"/>
  <c r="C150" i="4"/>
  <c r="F39" i="1" s="1"/>
  <c r="J143" i="4"/>
  <c r="H147" i="4"/>
  <c r="H143" i="4"/>
  <c r="H146" i="4" s="1"/>
  <c r="F143" i="4"/>
  <c r="H145" i="4"/>
  <c r="B2" i="4"/>
  <c r="B1" i="4"/>
  <c r="K42" i="5"/>
  <c r="F42" i="5"/>
  <c r="K41" i="5"/>
  <c r="J41" i="5"/>
  <c r="K40" i="5"/>
  <c r="J40" i="5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/>
  <c r="J26" i="5"/>
  <c r="K26" i="5" s="1"/>
  <c r="J25" i="5"/>
  <c r="K25" i="5" s="1"/>
  <c r="J24" i="5"/>
  <c r="K24" i="5" s="1"/>
  <c r="J23" i="5"/>
  <c r="K23" i="5"/>
  <c r="J22" i="5"/>
  <c r="K22" i="5" s="1"/>
  <c r="J21" i="5"/>
  <c r="K21" i="5" s="1"/>
  <c r="J20" i="5"/>
  <c r="K20" i="5" s="1"/>
  <c r="J19" i="5"/>
  <c r="K19" i="5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K3" i="5"/>
  <c r="J3" i="5"/>
  <c r="C3" i="5"/>
  <c r="C1" i="5"/>
  <c r="N151" i="3"/>
  <c r="K40" i="7"/>
  <c r="K151" i="3"/>
  <c r="K38" i="7" s="1"/>
  <c r="H151" i="3"/>
  <c r="K36" i="7" s="1"/>
  <c r="N150" i="3"/>
  <c r="K28" i="7" s="1"/>
  <c r="K150" i="3"/>
  <c r="K26" i="7" s="1"/>
  <c r="H150" i="3"/>
  <c r="K24" i="7" s="1"/>
  <c r="N149" i="3"/>
  <c r="K46" i="7"/>
  <c r="K149" i="3"/>
  <c r="K44" i="7" s="1"/>
  <c r="H149" i="3"/>
  <c r="K42" i="7" s="1"/>
  <c r="N148" i="3"/>
  <c r="K22" i="7" s="1"/>
  <c r="K148" i="3"/>
  <c r="K21" i="7" s="1"/>
  <c r="K20" i="7"/>
  <c r="H148" i="3"/>
  <c r="K18" i="7" s="1"/>
  <c r="N147" i="3"/>
  <c r="K16" i="7" s="1"/>
  <c r="K147" i="3"/>
  <c r="K14" i="7" s="1"/>
  <c r="H147" i="3"/>
  <c r="K13" i="7" s="1"/>
  <c r="N146" i="3"/>
  <c r="K76" i="7" s="1"/>
  <c r="K146" i="3"/>
  <c r="K75" i="7" s="1"/>
  <c r="K74" i="7"/>
  <c r="N74" i="7" s="1"/>
  <c r="H146" i="3"/>
  <c r="N145" i="3"/>
  <c r="K34" i="7"/>
  <c r="K145" i="3"/>
  <c r="K32" i="7" s="1"/>
  <c r="H145" i="3"/>
  <c r="K30" i="7" s="1"/>
  <c r="N144" i="3"/>
  <c r="K52" i="7" s="1"/>
  <c r="K144" i="3"/>
  <c r="K51" i="7" s="1"/>
  <c r="K50" i="7"/>
  <c r="H144" i="3"/>
  <c r="K48" i="7" s="1"/>
  <c r="N143" i="3"/>
  <c r="K70" i="7" s="1"/>
  <c r="K143" i="3"/>
  <c r="K68" i="7" s="1"/>
  <c r="H143" i="3"/>
  <c r="K66" i="7" s="1"/>
  <c r="N142" i="3"/>
  <c r="K10" i="7" s="1"/>
  <c r="K142" i="3"/>
  <c r="K8" i="7" s="1"/>
  <c r="H142" i="3"/>
  <c r="K6" i="7" s="1"/>
  <c r="N141" i="3"/>
  <c r="K58" i="7"/>
  <c r="K141" i="3"/>
  <c r="K56" i="7" s="1"/>
  <c r="H141" i="3"/>
  <c r="K54" i="7" s="1"/>
  <c r="K124" i="3"/>
  <c r="K123" i="3"/>
  <c r="K121" i="3"/>
  <c r="K99" i="3"/>
  <c r="C49" i="1" s="1"/>
  <c r="F94" i="3"/>
  <c r="K94" i="3"/>
  <c r="B94" i="3"/>
  <c r="H93" i="3"/>
  <c r="F93" i="3"/>
  <c r="K93" i="3" s="1"/>
  <c r="H92" i="3"/>
  <c r="F92" i="3"/>
  <c r="K92" i="3" s="1"/>
  <c r="H91" i="3"/>
  <c r="F91" i="3"/>
  <c r="H90" i="3"/>
  <c r="F90" i="3"/>
  <c r="K90" i="3" s="1"/>
  <c r="H89" i="3"/>
  <c r="F89" i="3"/>
  <c r="H122" i="3" s="1"/>
  <c r="H80" i="3"/>
  <c r="H75" i="3"/>
  <c r="H70" i="3"/>
  <c r="H65" i="3"/>
  <c r="H64" i="3"/>
  <c r="H59" i="3"/>
  <c r="N51" i="3"/>
  <c r="H71" i="3" s="1"/>
  <c r="H72" i="3" s="1"/>
  <c r="N44" i="3"/>
  <c r="H43" i="3"/>
  <c r="N43" i="3" s="1"/>
  <c r="N41" i="3"/>
  <c r="P116" i="3"/>
  <c r="C20" i="1"/>
  <c r="N37" i="3"/>
  <c r="P114" i="3"/>
  <c r="C19" i="1"/>
  <c r="N33" i="3"/>
  <c r="P112" i="3" s="1"/>
  <c r="C18" i="1" s="1"/>
  <c r="K24" i="3"/>
  <c r="H24" i="3"/>
  <c r="N24" i="3" s="1"/>
  <c r="H23" i="3"/>
  <c r="N23" i="3" s="1"/>
  <c r="N28" i="3" s="1"/>
  <c r="P110" i="3" s="1"/>
  <c r="C17" i="1" s="1"/>
  <c r="N18" i="3"/>
  <c r="H14" i="3"/>
  <c r="B9" i="1" s="1"/>
  <c r="N13" i="3"/>
  <c r="N12" i="3"/>
  <c r="N11" i="3"/>
  <c r="N10" i="3"/>
  <c r="N9" i="3"/>
  <c r="N8" i="3"/>
  <c r="N14" i="3" s="1"/>
  <c r="P106" i="3" s="1"/>
  <c r="C15" i="1" s="1"/>
  <c r="D2" i="3"/>
  <c r="D1" i="3"/>
  <c r="B52" i="1"/>
  <c r="B44" i="1"/>
  <c r="B35" i="1"/>
  <c r="B25" i="1"/>
  <c r="B45" i="1" s="1"/>
  <c r="B54" i="1" s="1"/>
  <c r="D21" i="1"/>
  <c r="D19" i="1"/>
  <c r="D18" i="1"/>
  <c r="D17" i="1"/>
  <c r="D15" i="1"/>
  <c r="B7" i="1"/>
  <c r="J1" i="7" s="1"/>
  <c r="F6" i="1"/>
  <c r="K138" i="7"/>
  <c r="K139" i="7"/>
  <c r="K146" i="7"/>
  <c r="N147" i="7"/>
  <c r="D31" i="1" s="1"/>
  <c r="K89" i="3"/>
  <c r="P122" i="3"/>
  <c r="C38" i="1"/>
  <c r="K17" i="7"/>
  <c r="K29" i="7"/>
  <c r="K33" i="7"/>
  <c r="K41" i="7"/>
  <c r="K45" i="7"/>
  <c r="K49" i="7"/>
  <c r="K53" i="7"/>
  <c r="K57" i="7"/>
  <c r="K61" i="7"/>
  <c r="K65" i="7"/>
  <c r="K69" i="7"/>
  <c r="K73" i="7"/>
  <c r="K77" i="7"/>
  <c r="H121" i="3"/>
  <c r="P121" i="3" s="1"/>
  <c r="C29" i="1" s="1"/>
  <c r="K11" i="7"/>
  <c r="K15" i="7"/>
  <c r="K19" i="7"/>
  <c r="K23" i="7"/>
  <c r="K27" i="7"/>
  <c r="K31" i="7"/>
  <c r="K35" i="7"/>
  <c r="K39" i="7"/>
  <c r="K43" i="7"/>
  <c r="K47" i="7"/>
  <c r="K55" i="7"/>
  <c r="K59" i="7"/>
  <c r="K63" i="7"/>
  <c r="K67" i="7"/>
  <c r="K62" i="7"/>
  <c r="N6" i="7" l="1"/>
  <c r="N21" i="7"/>
  <c r="N70" i="7"/>
  <c r="N42" i="7"/>
  <c r="F150" i="7"/>
  <c r="B160" i="4"/>
  <c r="F11" i="1" s="1"/>
  <c r="B154" i="4"/>
  <c r="F149" i="7" s="1"/>
  <c r="K149" i="7" s="1"/>
  <c r="N151" i="7" s="1"/>
  <c r="D39" i="1" s="1"/>
  <c r="F33" i="1" s="1"/>
  <c r="B158" i="4"/>
  <c r="N75" i="7"/>
  <c r="B159" i="4"/>
  <c r="D51" i="1"/>
  <c r="D26" i="1"/>
  <c r="N21" i="3"/>
  <c r="P108" i="3" s="1"/>
  <c r="C16" i="1" s="1"/>
  <c r="H60" i="3"/>
  <c r="H61" i="3" s="1"/>
  <c r="K62" i="3" s="1"/>
  <c r="H66" i="3"/>
  <c r="H76" i="3"/>
  <c r="H77" i="3" s="1"/>
  <c r="H81" i="3"/>
  <c r="K73" i="3"/>
  <c r="N13" i="7"/>
  <c r="N66" i="7"/>
  <c r="N51" i="7"/>
  <c r="F140" i="7"/>
  <c r="K140" i="7" s="1"/>
  <c r="D38" i="1" s="1"/>
  <c r="F31" i="1" s="1"/>
  <c r="N48" i="7"/>
  <c r="N64" i="7"/>
  <c r="N58" i="7"/>
  <c r="K71" i="7"/>
  <c r="N47" i="7"/>
  <c r="N31" i="7"/>
  <c r="K7" i="7"/>
  <c r="N7" i="7" s="1"/>
  <c r="K64" i="7"/>
  <c r="N61" i="7"/>
  <c r="K37" i="7"/>
  <c r="N37" i="7" s="1"/>
  <c r="K9" i="7"/>
  <c r="N9" i="7" s="1"/>
  <c r="N46" i="3"/>
  <c r="H124" i="3"/>
  <c r="P124" i="3" s="1"/>
  <c r="C31" i="1" s="1"/>
  <c r="C35" i="1" s="1"/>
  <c r="K91" i="3"/>
  <c r="N30" i="7"/>
  <c r="K12" i="7"/>
  <c r="N12" i="7" s="1"/>
  <c r="B155" i="4"/>
  <c r="N55" i="7"/>
  <c r="D25" i="1"/>
  <c r="F28" i="1" s="1"/>
  <c r="N54" i="7"/>
  <c r="H36" i="7"/>
  <c r="N36" i="7" s="1"/>
  <c r="N67" i="7"/>
  <c r="N43" i="7"/>
  <c r="N57" i="7"/>
  <c r="N33" i="7"/>
  <c r="N17" i="7"/>
  <c r="K95" i="3"/>
  <c r="N24" i="7"/>
  <c r="N62" i="7"/>
  <c r="N63" i="7"/>
  <c r="N39" i="7"/>
  <c r="N15" i="7"/>
  <c r="N53" i="7"/>
  <c r="N41" i="7"/>
  <c r="N29" i="7"/>
  <c r="N8" i="7"/>
  <c r="N26" i="7"/>
  <c r="J148" i="4"/>
  <c r="H123" i="3"/>
  <c r="P123" i="3" s="1"/>
  <c r="C39" i="1" s="1"/>
  <c r="N35" i="7"/>
  <c r="N23" i="7"/>
  <c r="N11" i="7"/>
  <c r="N65" i="7"/>
  <c r="N49" i="7"/>
  <c r="K25" i="7"/>
  <c r="N25" i="7" s="1"/>
  <c r="H67" i="3"/>
  <c r="K68" i="3" s="1"/>
  <c r="N10" i="7"/>
  <c r="N52" i="7"/>
  <c r="N16" i="7"/>
  <c r="N28" i="7"/>
  <c r="K136" i="7"/>
  <c r="P118" i="3"/>
  <c r="C21" i="1"/>
  <c r="K101" i="3"/>
  <c r="C48" i="1"/>
  <c r="C52" i="1" s="1"/>
  <c r="H48" i="3"/>
  <c r="N48" i="3" s="1"/>
  <c r="P128" i="3" s="1"/>
  <c r="C22" i="1" s="1"/>
  <c r="N1" i="3"/>
  <c r="K44" i="5"/>
  <c r="N71" i="7"/>
  <c r="K72" i="7"/>
  <c r="N72" i="7" s="1"/>
  <c r="K60" i="7"/>
  <c r="N60" i="7" s="1"/>
  <c r="N76" i="7"/>
  <c r="N73" i="7"/>
  <c r="D29" i="1"/>
  <c r="N68" i="7"/>
  <c r="B236" i="4"/>
  <c r="B156" i="4"/>
  <c r="N141" i="7" l="1"/>
  <c r="B161" i="4"/>
  <c r="B11" i="1" s="1"/>
  <c r="K78" i="3"/>
  <c r="H82" i="3"/>
  <c r="K83" i="3" s="1"/>
  <c r="N84" i="7"/>
  <c r="D48" i="1" s="1"/>
  <c r="D52" i="1" s="1"/>
  <c r="F27" i="1" s="1"/>
  <c r="C25" i="1"/>
  <c r="D35" i="1"/>
  <c r="F29" i="1"/>
  <c r="N50" i="3"/>
  <c r="P126" i="3"/>
  <c r="P134" i="3"/>
  <c r="N159" i="7" l="1"/>
  <c r="N153" i="7"/>
  <c r="D40" i="1" s="1"/>
  <c r="D44" i="1" s="1"/>
  <c r="D45" i="1" s="1"/>
  <c r="D54" i="1" s="1"/>
  <c r="N157" i="7"/>
  <c r="C40" i="1"/>
  <c r="C44" i="1" s="1"/>
  <c r="C45" i="1" s="1"/>
  <c r="C54" i="1" s="1"/>
  <c r="P132" i="3"/>
  <c r="P136" i="3" s="1"/>
  <c r="N161" i="7" l="1"/>
  <c r="F35" i="1"/>
  <c r="F37" i="1" s="1"/>
  <c r="F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</authors>
  <commentList>
    <comment ref="B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number of participants for the event</t>
        </r>
      </text>
    </comment>
    <comment ref="F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date the actual budget closeout is turned in to the lodge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actual number of participants at the event</t>
        </r>
      </text>
    </comment>
    <comment ref="F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actual number of participants at the event</t>
        </r>
      </text>
    </comment>
    <comment ref="B1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amounts in this column come from the  prior year (by season) event. If one was not held then the column can be blank.</t>
        </r>
      </text>
    </comment>
    <comment ref="C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Estimated Budget Worksheet</t>
        </r>
      </text>
    </comment>
    <comment ref="D1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Final Closeout Worksheet</t>
        </r>
      </text>
    </comment>
    <comment ref="D2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 listed here should equal the total amount of invoices that will be paid at the council office</t>
        </r>
      </text>
    </comment>
    <comment ref="D2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dollar amount of reimbursements listed on the "Reimbursements (Reimbursements-Refunds) Worksheet" and the "Final Closeout Worksheet"</t>
        </r>
      </text>
    </comment>
    <comment ref="B2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amounts in this column come from the  prior year (by season) event. If one was not held then the column can be blank.</t>
        </r>
      </text>
    </comment>
    <comment ref="C28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Estimated Budget Worksheet</t>
        </r>
      </text>
    </comment>
    <comment ref="D28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Final Closeout Worksheet</t>
        </r>
      </text>
    </comment>
    <comment ref="B37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amounts in this column come from the  prior year (by season) event. If one was not held then the column can be blank.</t>
        </r>
      </text>
    </comment>
    <comment ref="C37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Estimated Budget Worksheet</t>
        </r>
      </text>
    </comment>
    <comment ref="D37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Final Closeout Worksheet</t>
        </r>
      </text>
    </comment>
    <comment ref="B47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dollar amounts in this column come from the  prior year (by season) event. If one was not held then the column can be blank.</t>
        </r>
      </text>
    </comment>
    <comment ref="C47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Estimated Budget Worksheet</t>
        </r>
      </text>
    </comment>
    <comment ref="D47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These figures will be mapped from the Final Closeout Worksheet</t>
        </r>
      </text>
    </comment>
    <comment ref="D51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dollar amount of refunds listed on the "Reimbursements-Refunds Worksheet"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</authors>
  <commentList>
    <comment ref="D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chapter</t>
        </r>
      </text>
    </comment>
    <comment ref="N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Complete the custodial account number for the chapter (see the list on the Cost Center Worksheet)
DO NOT USE ANY OTHER Account Numbers</t>
        </r>
      </text>
    </comment>
    <comment ref="D2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chapter</t>
        </r>
      </text>
    </comment>
    <comment ref="H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number of participants by category in the cells below</t>
        </r>
      </text>
    </comment>
    <comment ref="K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meal cost for each category below</t>
        </r>
      </text>
    </comment>
    <comment ref="H17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number of participants by category in the cells below</t>
        </r>
      </text>
    </comment>
    <comment ref="K1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postage rate in this cell</t>
        </r>
      </text>
    </comment>
    <comment ref="H22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estimated number of participants by category will map into the cells below</t>
        </r>
      </text>
    </comment>
    <comment ref="K22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printing cost per participant in this cell</t>
        </r>
      </text>
    </comment>
    <comment ref="H42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costs  by category in the cells below</t>
        </r>
      </text>
    </comment>
    <comment ref="K42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estimated cost for each category</t>
        </r>
      </text>
    </comment>
    <comment ref="H56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cost for the Ordeal induction materials is established by the LEC</t>
        </r>
      </text>
    </comment>
    <comment ref="P56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"K63"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Cell "P56" maps to "H159".</t>
        </r>
      </text>
    </comment>
    <comment ref="P57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"K63"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 Cell "P57" maps to "K159".</t>
        </r>
      </text>
    </comment>
    <comment ref="H58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is the current lodge dues amount established by the LEC</t>
        </r>
      </text>
    </comment>
    <comment ref="P58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"K63"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 Cell "P58" maps to "N159".</t>
        </r>
      </text>
    </comment>
    <comment ref="P64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 Cell "P65" maps to "H160".</t>
        </r>
      </text>
    </comment>
    <comment ref="P65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Cell "P66" maps to "K160".</t>
        </r>
      </text>
    </comment>
    <comment ref="P66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Cell "P67" maps to "N160".</t>
        </r>
      </text>
    </comment>
    <comment ref="P70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"K76"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Cell "P72" maps to "H161".</t>
        </r>
      </text>
    </comment>
    <comment ref="P71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"K76"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Cell "P73" maps to "K161".</t>
        </r>
      </text>
    </comment>
    <comment ref="P72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"K76"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 Cell "P74" maps to "N161".</t>
        </r>
      </text>
    </comment>
    <comment ref="P75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"K82"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Cell "P78" maps to "H165".</t>
        </r>
      </text>
    </comment>
    <comment ref="P76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"K82"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Cell "P79" maps to "K165".</t>
        </r>
      </text>
    </comment>
    <comment ref="P77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"K82"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Cell "P80" maps to "N165".</t>
        </r>
      </text>
    </comment>
    <comment ref="P80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"Early Bird" fee to be charged here. This feature is optional. Cell "P84" maps to "H166".</t>
        </r>
      </text>
    </comment>
    <comment ref="P81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"Regular" fee to be charged here. Cell "P85" maps to "N166".</t>
        </r>
      </text>
    </comment>
    <comment ref="P82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Round the amount calculated in cell "K70" to the upward to the next $1</t>
        </r>
        <r>
          <rPr>
            <sz val="8"/>
            <color indexed="81"/>
            <rFont val="Arial"/>
            <family val="2"/>
          </rPr>
          <t xml:space="preserve"> and enter the "Late" fee to be charged here. This feature is optional. Cell "P86" maps to "N166".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  <author>Arnold Heck</author>
  </authors>
  <commentList>
    <comment ref="J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date the consignment is being requested</t>
        </r>
      </text>
    </comment>
    <comment ref="C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individual who received the consignment from the lodge</t>
        </r>
      </text>
    </comment>
    <comment ref="J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date the consignment was received from the lodge</t>
        </r>
      </text>
    </comment>
    <comment ref="C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individual who returned the consignment to the lodge</t>
        </r>
      </text>
    </comment>
    <comment ref="J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date the consignment was returned to the lodge</t>
        </r>
      </text>
    </comment>
    <comment ref="D10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Amangamek-Wipit:
</t>
        </r>
        <r>
          <rPr>
            <sz val="8"/>
            <color indexed="81"/>
            <rFont val="Tahoma"/>
            <family val="2"/>
          </rPr>
          <t>This is the price set by the Trading Post that an item may be purchased when on consignment at an event</t>
        </r>
      </text>
    </comment>
    <comment ref="E10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is the price set by the LEC that the event is charged when these items are presented to new Ordeal and Brotherhood Members</t>
        </r>
      </text>
    </comment>
    <comment ref="F1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quantities of the items listed to the left that are being requested for the event</t>
        </r>
      </text>
    </comment>
    <comment ref="G1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quantities of the items requested that were received</t>
        </r>
      </text>
    </comment>
    <comment ref="H10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quantities of the items received that were used for the Ordeal candidates that were inducted and Brotherhood conversions.</t>
        </r>
      </text>
    </comment>
    <comment ref="I10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quantities of the items received that are being returned to the lodge</t>
        </r>
      </text>
    </comment>
    <comment ref="J10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quantities in this column are auto-calculated and should represent the amounts sold as Trading Post at the event</t>
        </r>
      </text>
    </comment>
    <comment ref="K10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column is automatically calculated based upon  the item price and the quantity calculated in the "Sales Quantity" column</t>
        </r>
      </text>
    </comment>
    <comment ref="K44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amount listed here represents the dollar amount of Trading Post sales that is turned in separately from the event budget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  <author>Owner</author>
  </authors>
  <commentList>
    <comment ref="A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Amangamek-Wipit:
</t>
        </r>
        <r>
          <rPr>
            <sz val="8"/>
            <color indexed="81"/>
            <rFont val="Tahoma"/>
            <family val="2"/>
          </rPr>
          <t>List the name of the individual who has registered for the event in the "Name" column.</t>
        </r>
      </text>
    </comment>
    <comment ref="B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Select the role of the registrant from the drop down.
Adult advisers and youth are NOT distinguished from the role selected.</t>
        </r>
      </text>
    </comment>
    <comment ref="C7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Select the payment method of the registrant from the drop down.
Adult advisers and youth are NOT distinguished from the role selected.</t>
        </r>
      </text>
    </comment>
    <comment ref="D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receipt number from the council registration receipt or the number from the Field Receipt Book.</t>
        </r>
      </text>
    </comment>
    <comment ref="F7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the amount the registrant pre-paid for the event.</t>
        </r>
      </text>
    </comment>
    <comment ref="H7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the amount the registrant paid on-site in the form of a check for the event.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the amount the registrant paid on-site in the form of cash for the event.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8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amount of all credits to the chapter custodial account for the event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</authors>
  <commentList>
    <comment ref="A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person who is to receive a reimbursement from the event in this column (you need only list the name once, regardless of the number of receipts involved)</t>
        </r>
      </text>
    </comment>
    <comment ref="E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mailing address of the individual identified on the left, who is to receive a reimbursement</t>
        </r>
      </text>
    </comment>
    <comment ref="M5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total dollar amount of the reimbursement due the individual identified on the left (this amount should equal the total of the receipts associated with this individual's reimbursement)</t>
        </r>
      </text>
    </comment>
    <comment ref="M54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amount of all reimbursement due from the chapter custodial account for the event</t>
        </r>
      </text>
    </comment>
    <comment ref="A59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person who is to receive a reimbursement from the event in this column (you need only list the name once, regardless of the number of receipts involved)</t>
        </r>
      </text>
    </comment>
    <comment ref="E59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mailing address of the individual identified on the left, who is to receive a reimbursement</t>
        </r>
      </text>
    </comment>
    <comment ref="M59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total dollar amount of the reimbursement due the individual identified on the left (this amount should equal the total of the receipts associated with this individual's reimbursement)</t>
        </r>
      </text>
    </comment>
    <comment ref="M81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amount of all refunds due from the chapter custodial account for the event</t>
        </r>
      </text>
    </comment>
    <comment ref="A84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name of the person who is to receive a reimbursement from the event in this column (you need only list the name once, regardless of the number of receipts involved)</t>
        </r>
      </text>
    </comment>
    <comment ref="E84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mailing address of the individual identified on the left, who is to receive a reimbursement</t>
        </r>
      </text>
    </comment>
    <comment ref="M84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total dollar amount of the reimbursement due the individual identified on the left (this amount should equal the total of the receipts associated with this individual's reimbursement)</t>
        </r>
      </text>
    </comment>
    <comment ref="M109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amount of all refunds due from the chapter custodial account for the event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Perry N Ives</author>
    <author>Owner</author>
  </authors>
  <commentList>
    <comment ref="H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number of participants by category in this column (the total of the number of registrants is listed.</t>
        </r>
      </text>
    </comment>
    <comment ref="K5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fees listed below should reflect those previously entered on the Estimated Budget Worksheet</t>
        </r>
      </text>
    </comment>
    <comment ref="C89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89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89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00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00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00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06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06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06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12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12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12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18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18" authorId="0" shapeId="0" xr:uid="{00000000-0006-0000-0500-000010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18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C124" authorId="0" shapeId="0" xr:uid="{00000000-0006-0000-0500-000012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 - insert more rows if needed</t>
        </r>
      </text>
    </comment>
    <comment ref="H124" authorId="0" shapeId="0" xr:uid="{00000000-0006-0000-0500-000013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last name of the individual that made the purchase</t>
        </r>
      </text>
    </comment>
    <comment ref="K124" authorId="0" shapeId="0" xr:uid="{00000000-0006-0000-0500-000014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B129" authorId="0" shapeId="0" xr:uid="{00000000-0006-0000-0500-000015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List the name of the store/vendor for each receipt turned in for reimbursement</t>
        </r>
      </text>
    </comment>
    <comment ref="K129" authorId="0" shapeId="0" xr:uid="{00000000-0006-0000-0500-000016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Enter the dollar amount for each invoice listed to the left</t>
        </r>
      </text>
    </comment>
    <comment ref="F136" authorId="0" shapeId="0" xr:uid="{00000000-0006-0000-0500-000017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37" authorId="0" shapeId="0" xr:uid="{00000000-0006-0000-0500-000018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38" authorId="0" shapeId="0" xr:uid="{00000000-0006-0000-0500-000019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39" authorId="0" shapeId="0" xr:uid="{00000000-0006-0000-0500-00001A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43" authorId="0" shapeId="0" xr:uid="{00000000-0006-0000-0500-00001B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44" authorId="0" shapeId="0" xr:uid="{00000000-0006-0000-0500-00001C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The quantity listed here should equal the quantity listed on the Consignment Worksheet for the item identified at the left</t>
        </r>
      </text>
    </comment>
    <comment ref="F146" authorId="1" shapeId="0" xr:uid="{00000000-0006-0000-0500-00001D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 quantity listed here should equal the quantity listed on the Consignment Worksheet for the item identified at the left</t>
        </r>
      </text>
    </comment>
    <comment ref="C149" authorId="0" shapeId="0" xr:uid="{00000000-0006-0000-0500-00001E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is for Ordeal Candidate dues ONLY.
DO NOT include any dues paid by members at the event in this amount</t>
        </r>
      </text>
    </comment>
    <comment ref="N155" authorId="0" shapeId="0" xr:uid="{00000000-0006-0000-0500-00001F000000}">
      <text>
        <r>
          <rPr>
            <b/>
            <sz val="8"/>
            <color indexed="81"/>
            <rFont val="Tahoma"/>
            <family val="2"/>
          </rPr>
          <t>Amangamek-Wipit:</t>
        </r>
        <r>
          <rPr>
            <sz val="8"/>
            <color indexed="81"/>
            <rFont val="Tahoma"/>
            <family val="2"/>
          </rPr>
          <t xml:space="preserve">
This amount should equal the total dollar amount of refunds listed on the "Disbursements (Refunds) Statement" the figure has been mapped from the that statement</t>
        </r>
      </text>
    </comment>
  </commentList>
</comments>
</file>

<file path=xl/sharedStrings.xml><?xml version="1.0" encoding="utf-8"?>
<sst xmlns="http://schemas.openxmlformats.org/spreadsheetml/2006/main" count="2041" uniqueCount="668">
  <si>
    <t xml:space="preserve">Name of Event: </t>
  </si>
  <si>
    <t>Ordeal (Fall)</t>
  </si>
  <si>
    <t xml:space="preserve">Event Dates (start-end): </t>
  </si>
  <si>
    <t>Chapter:</t>
  </si>
  <si>
    <t>O/A Seneca (38)</t>
  </si>
  <si>
    <t>Account #:</t>
  </si>
  <si>
    <t>1-2371-938-00 (Sen)</t>
  </si>
  <si>
    <t>Date to be Closed:</t>
  </si>
  <si>
    <t>Expected Attendance:</t>
  </si>
  <si>
    <t>Actual Attendance:</t>
  </si>
  <si>
    <t>Expenses</t>
  </si>
  <si>
    <t>Last Year</t>
  </si>
  <si>
    <t>Budget</t>
  </si>
  <si>
    <t>Actual</t>
  </si>
  <si>
    <t>Food</t>
  </si>
  <si>
    <t>Pre-Approval</t>
  </si>
  <si>
    <t>Chapter Name (Number)</t>
  </si>
  <si>
    <t>Chapter Events (typical)</t>
  </si>
  <si>
    <t>Postage</t>
  </si>
  <si>
    <t>Printing</t>
  </si>
  <si>
    <t>O/A Aquia (17)</t>
  </si>
  <si>
    <t>1-2371-127-00 (Aquia)</t>
  </si>
  <si>
    <t>Ordeal (Spring)</t>
  </si>
  <si>
    <t>Awards (Recognitions)</t>
  </si>
  <si>
    <t>O/A Bull Run (29)</t>
  </si>
  <si>
    <t>1-2371-726-00 (BR)</t>
  </si>
  <si>
    <t>Banquet</t>
  </si>
  <si>
    <t>Ceremonies</t>
  </si>
  <si>
    <t>Brotherhood</t>
  </si>
  <si>
    <t>Health &amp; Safety</t>
  </si>
  <si>
    <t>O/A Chain Bridge (21)</t>
  </si>
  <si>
    <t>1-2371-175-00 (CB)</t>
  </si>
  <si>
    <t>Fellowship</t>
  </si>
  <si>
    <t>Site/Facility Rental</t>
  </si>
  <si>
    <t>O/A Colonial (22)</t>
  </si>
  <si>
    <t>1-2371-324-00 (Col)</t>
  </si>
  <si>
    <t>O/A George Mason (23)</t>
  </si>
  <si>
    <t>1-2371-337-00 (GM)</t>
  </si>
  <si>
    <t>Less: Reimbursements</t>
  </si>
  <si>
    <t>O/A Goose Creek (28)</t>
  </si>
  <si>
    <t>1-2371-649-00 (GC)</t>
  </si>
  <si>
    <t>O/A Mattaponi (32)</t>
  </si>
  <si>
    <t>1-2371-840-00 (Matt)</t>
  </si>
  <si>
    <t>O/A Occoquan (30)</t>
  </si>
  <si>
    <t>1-2371-805-00 (Occ)</t>
  </si>
  <si>
    <t>O/A Old Dominion (24)</t>
  </si>
  <si>
    <t>1-2371-365-00 (OD)</t>
  </si>
  <si>
    <t>O/A Patriot (25)</t>
  </si>
  <si>
    <t>1-2371-965-00 (Patr)</t>
  </si>
  <si>
    <t>O/A Piedmont (33)</t>
  </si>
  <si>
    <t>1-2371-885-00 (Pied)</t>
  </si>
  <si>
    <t>Elangomat Patches</t>
  </si>
  <si>
    <t>O/A Potomac (36)</t>
  </si>
  <si>
    <t>1-2371-687-00 (Pot)</t>
  </si>
  <si>
    <t>O/A Powhatan (26)</t>
  </si>
  <si>
    <t>1-2371-480-00 (Pow)</t>
  </si>
  <si>
    <t>O/A Sully (27)</t>
  </si>
  <si>
    <t>1-2371-534-00 (Sully)</t>
  </si>
  <si>
    <t>O/A Washington DC (11)</t>
  </si>
  <si>
    <t>1-2371-199-00 (W DC)</t>
  </si>
  <si>
    <t>O/A Western Shore (43)</t>
  </si>
  <si>
    <t>1-2371-792-00 (WS)</t>
  </si>
  <si>
    <t>Disposition of Funds</t>
  </si>
  <si>
    <t>O/A White Oak (37)</t>
  </si>
  <si>
    <t>1-2371-277-00 (WO)</t>
  </si>
  <si>
    <t>Total Revenue</t>
  </si>
  <si>
    <t>Sub-Total Event Exp</t>
  </si>
  <si>
    <t>Sub-Total Prog Exp</t>
  </si>
  <si>
    <t>(1-2371-419-00)</t>
  </si>
  <si>
    <t>Contingency</t>
  </si>
  <si>
    <t>Total Expenses</t>
  </si>
  <si>
    <t>Revenue</t>
  </si>
  <si>
    <t>Registration Fees</t>
  </si>
  <si>
    <t>(1-2371-425-00)</t>
  </si>
  <si>
    <t>Miscellaneous</t>
  </si>
  <si>
    <t>Less: Approved Refunds</t>
  </si>
  <si>
    <t xml:space="preserve">Balance      </t>
  </si>
  <si>
    <t>Excess Revenue/Deficit</t>
  </si>
  <si>
    <t>CHAPTER:</t>
  </si>
  <si>
    <t>The chapter name is mapped from the OA Budget Planning-Report worksheet cell "OA Budget Planning-Report Sheet'!B5"</t>
  </si>
  <si>
    <t>CALCULATING EXPENSES:</t>
  </si>
  <si>
    <t>Quantity</t>
  </si>
  <si>
    <t>Cost</t>
  </si>
  <si>
    <t>Total</t>
  </si>
  <si>
    <t>Ordeal Candidates</t>
  </si>
  <si>
    <t>x</t>
  </si>
  <si>
    <t>$</t>
  </si>
  <si>
    <t>=</t>
  </si>
  <si>
    <t>Elangomats</t>
  </si>
  <si>
    <t>Members</t>
  </si>
  <si>
    <t>Feast Only</t>
  </si>
  <si>
    <t>TOTAL ESTIMATED FOOD COSTS</t>
  </si>
  <si>
    <t xml:space="preserve">Operating </t>
  </si>
  <si>
    <t>TOTAL ESTIMATED POSTAGE COSTS</t>
  </si>
  <si>
    <t>The Total Postage Cost is automatically calculated</t>
  </si>
  <si>
    <t>Printing &amp; Printing Supplies</t>
  </si>
  <si>
    <t>Envelopes</t>
  </si>
  <si>
    <t>Labels</t>
  </si>
  <si>
    <t>The Total Printing Cost is automatically calculated</t>
  </si>
  <si>
    <t>TOTAL ESTIMATED PRINTING COSTS</t>
  </si>
  <si>
    <t>Awards</t>
  </si>
  <si>
    <t>The Total Awards Cost is automatically calculated</t>
  </si>
  <si>
    <t>TOTAL ESTIMATED AWARDS COSTS</t>
  </si>
  <si>
    <t>The Total Ceremonies Cost is automatically calculated</t>
  </si>
  <si>
    <t>TOTAL ESTIMATED CEREMONIES COSTS</t>
  </si>
  <si>
    <t>TOTAL ESTIMATED HEATLH &amp; SAFTEY COSTS</t>
  </si>
  <si>
    <t>Facility/Site Infrastructure</t>
  </si>
  <si>
    <t>Port-a-John(s)</t>
  </si>
  <si>
    <t>TOTAL ESTIMATED FACILITY/SITE INFRASTRUCTURE  COSTS</t>
  </si>
  <si>
    <t>The Total Facility/Site Infrastructure cost is automatically calculated</t>
  </si>
  <si>
    <t>Contingency Fee</t>
  </si>
  <si>
    <t>Estimated Foods Costs</t>
  </si>
  <si>
    <t>TOTAL OPERATING ESTIMATED COSTS</t>
  </si>
  <si>
    <t>CALCULATING FEES:</t>
  </si>
  <si>
    <t>Ordeal Candidate</t>
  </si>
  <si>
    <t>Fee to be Charged</t>
  </si>
  <si>
    <t>O/A Dues</t>
  </si>
  <si>
    <t>Ordeal Candidate Fee</t>
  </si>
  <si>
    <t>Elangomat</t>
  </si>
  <si>
    <t>Elangomat Patch</t>
  </si>
  <si>
    <t>The food cost is mapped from cell "K10"</t>
  </si>
  <si>
    <t>The Estimated fee for Elangomat is automatically calculated</t>
  </si>
  <si>
    <t>Elangomat Fee</t>
  </si>
  <si>
    <t>The Estimated fee for Member is automatically calculated</t>
  </si>
  <si>
    <t>The Estimated fee for Member (Feast Only) is automatically calculated</t>
  </si>
  <si>
    <t>CALCULATING ESTIMATED BUDGET REVENUE:</t>
  </si>
  <si>
    <t>Fee</t>
  </si>
  <si>
    <t>TOTAL Fee Based Revenue</t>
  </si>
  <si>
    <t>Other Revenue Sources</t>
  </si>
  <si>
    <r>
      <t>Chapter Contribution  (</t>
    </r>
    <r>
      <rPr>
        <sz val="8"/>
        <rFont val="Arial"/>
        <family val="2"/>
      </rPr>
      <t>Current Account Balance Reduction</t>
    </r>
    <r>
      <rPr>
        <sz val="10"/>
        <rFont val="Arial"/>
        <family val="2"/>
      </rPr>
      <t>)</t>
    </r>
  </si>
  <si>
    <t>Total Other Revenue Sources</t>
  </si>
  <si>
    <t>The Total Other Revenue is automatically calculated</t>
  </si>
  <si>
    <t>TOTAL ESTIMATED REVENUE</t>
  </si>
  <si>
    <t>The Total Estimated Revenue is automatically calculated</t>
  </si>
  <si>
    <t>BALANCING THE ESTIMATED BUDGET:</t>
  </si>
  <si>
    <t>Estimated Food Cost</t>
  </si>
  <si>
    <t>The Estimated Food Cost is mapped from cell "N14"</t>
  </si>
  <si>
    <t>Estimated Postage Cost</t>
  </si>
  <si>
    <t>The Estimated Postage Cost is mapped from cell "N21"</t>
  </si>
  <si>
    <t>Estimated Awards Cost</t>
  </si>
  <si>
    <t>Estimated Ceremonies Cost</t>
  </si>
  <si>
    <t>Estimated Health &amp; Safety Cost</t>
  </si>
  <si>
    <t>Estimated Facility/Site Infrastructure Cost</t>
  </si>
  <si>
    <t>TOTAL ESTIMATED EXPENSES</t>
  </si>
  <si>
    <t>DIFFERENCE</t>
  </si>
  <si>
    <t>+/-</t>
  </si>
  <si>
    <t>REQUEST DATE:</t>
  </si>
  <si>
    <t>The request date for the consignment is entered into cell "I1"</t>
  </si>
  <si>
    <t>RECEIVED BY:</t>
  </si>
  <si>
    <t>RECEIVED:</t>
  </si>
  <si>
    <t>RETURNED BY:</t>
  </si>
  <si>
    <t>RETURNED:</t>
  </si>
  <si>
    <t>Quantities</t>
  </si>
  <si>
    <t>Item Description</t>
  </si>
  <si>
    <t>Price</t>
  </si>
  <si>
    <t>Requested</t>
  </si>
  <si>
    <t>Received</t>
  </si>
  <si>
    <t>Ordeal</t>
  </si>
  <si>
    <t>Returned</t>
  </si>
  <si>
    <t>Sales</t>
  </si>
  <si>
    <t>Ordeal Sash (Regular)</t>
  </si>
  <si>
    <t>Ordeal Sash (Long)</t>
  </si>
  <si>
    <t>OA Handbook</t>
  </si>
  <si>
    <t>OA Lodge Flap</t>
  </si>
  <si>
    <t>Brotherhood Sash (Regular)</t>
  </si>
  <si>
    <t>Brotherhood Sash (Long)</t>
  </si>
  <si>
    <t>Field Receipt Book</t>
  </si>
  <si>
    <t>n/c</t>
  </si>
  <si>
    <t>At least one (1) receipt book should be requested to use for on-site registrations</t>
  </si>
  <si>
    <r>
      <t>Spirit of the Arrow Booklets</t>
    </r>
    <r>
      <rPr>
        <sz val="10"/>
        <rFont val="Arial"/>
        <family val="2"/>
      </rPr>
      <t xml:space="preserve"> (1-8)</t>
    </r>
  </si>
  <si>
    <t>Total Sales to charged to Account # 1-2371-419-00 OA Trading Post Sales</t>
  </si>
  <si>
    <t>The total Trading Post sales of consignment items is automatically calculated</t>
  </si>
  <si>
    <t>The Trading Post consignment must be closed and returned within 30 days of the Activity</t>
  </si>
  <si>
    <t>RECEIPTS</t>
  </si>
  <si>
    <t>Registrations</t>
  </si>
  <si>
    <t>Council</t>
  </si>
  <si>
    <t>On-Site</t>
  </si>
  <si>
    <t>Name</t>
  </si>
  <si>
    <t>Role</t>
  </si>
  <si>
    <t>Receipt #</t>
  </si>
  <si>
    <t>Amount</t>
  </si>
  <si>
    <t>Check</t>
  </si>
  <si>
    <t>Cash</t>
  </si>
  <si>
    <t>Select Role</t>
  </si>
  <si>
    <t>Cook Crew</t>
  </si>
  <si>
    <t>Ceremony Team</t>
  </si>
  <si>
    <t>Day Participant</t>
  </si>
  <si>
    <t>Ordeal Master</t>
  </si>
  <si>
    <t>Participant</t>
  </si>
  <si>
    <t>Staff Adviser</t>
  </si>
  <si>
    <t>Non-Member</t>
  </si>
  <si>
    <t>Totals</t>
  </si>
  <si>
    <t>Non-member</t>
  </si>
  <si>
    <t>Total Registrations</t>
  </si>
  <si>
    <t>This is a Youth Only Role; there may be one or more</t>
  </si>
  <si>
    <t>REIMBURSEMENTS</t>
  </si>
  <si>
    <t>Address</t>
  </si>
  <si>
    <t>Total Reimbursements</t>
  </si>
  <si>
    <t>REFUNDS</t>
  </si>
  <si>
    <t>If there are any Disbursements (Refunds) due for event expenses</t>
  </si>
  <si>
    <t>Total Refunds</t>
  </si>
  <si>
    <t>CALCULATING ACTUAL REVENUE</t>
  </si>
  <si>
    <t xml:space="preserve">Any Miscellaneous Income is entered as follows </t>
  </si>
  <si>
    <t>CALCULATING ACTUAL EXPENSES</t>
  </si>
  <si>
    <t>[attach all original receipts]</t>
  </si>
  <si>
    <t>TOTAL ACTUAL FOOD COSTS</t>
  </si>
  <si>
    <t>TOTAL ACTUAL POSTAGE COSTS</t>
  </si>
  <si>
    <t>TOTAL ACTUAL PRINTING COSTS</t>
  </si>
  <si>
    <t>TOTAL ACTUAL AWARDS COSTS</t>
  </si>
  <si>
    <t>TOTAL ACTUAL CEREMONIES COSTS</t>
  </si>
  <si>
    <t>TOTAL ACTUAL HEALTH &amp; SAFETEY COSTS</t>
  </si>
  <si>
    <t>Facility Usage Fee</t>
  </si>
  <si>
    <t>TOTAL ACTUAL FACILITY/SITE INFRASTRUCTURE COSTS</t>
  </si>
  <si>
    <t>The Actual Total of Refunds to be paid by Council Finance Office</t>
  </si>
  <si>
    <t>The event specific supplies are mapped as follows</t>
  </si>
  <si>
    <t>O/A Handbook</t>
  </si>
  <si>
    <t xml:space="preserve">Amangamek-Wipit Flap </t>
  </si>
  <si>
    <t>Brotherhood Candidates</t>
  </si>
  <si>
    <t>Dues</t>
  </si>
  <si>
    <r>
      <t>Candidates</t>
    </r>
    <r>
      <rPr>
        <sz val="10"/>
        <rFont val="Arial"/>
        <family val="2"/>
      </rPr>
      <t xml:space="preserve"> O/A Dues</t>
    </r>
  </si>
  <si>
    <t xml:space="preserve">No Shows Candidates </t>
  </si>
  <si>
    <t>TOTAL ACTUAL EXPENSES</t>
  </si>
  <si>
    <t>TOTAL ACTUAL REVENUE</t>
  </si>
  <si>
    <t>Surplus Revenue over Expenses (Positive) or the deficit of Expenses over Revenue (Negative)</t>
  </si>
  <si>
    <t>1-2371-983-00 (VI)</t>
  </si>
  <si>
    <t>Actual Date Closed:</t>
  </si>
  <si>
    <t>Actual No Shows:</t>
  </si>
  <si>
    <t>Event Expenses:</t>
  </si>
  <si>
    <t>Item</t>
  </si>
  <si>
    <t>Lodge/Council Expenses</t>
  </si>
  <si>
    <t>Program Materials Expenses:</t>
  </si>
  <si>
    <r>
      <t>Dues (</t>
    </r>
    <r>
      <rPr>
        <i/>
        <sz val="8"/>
        <rFont val="Arial"/>
        <family val="2"/>
      </rPr>
      <t>Ordeal Candidates Only</t>
    </r>
    <r>
      <rPr>
        <i/>
        <sz val="10"/>
        <rFont val="Arial"/>
        <family val="2"/>
      </rPr>
      <t>)</t>
    </r>
  </si>
  <si>
    <t>Subtotal lodge/council Exp.</t>
  </si>
  <si>
    <t>Subtotal Program Exp.</t>
  </si>
  <si>
    <t>Subtotal Event Exp.</t>
  </si>
  <si>
    <t>1)</t>
  </si>
  <si>
    <t>2)</t>
  </si>
  <si>
    <t>3)</t>
  </si>
  <si>
    <t>4)</t>
  </si>
  <si>
    <t>The current first class postage rate is entered into cell "K18" and is mapped to cell "K19"</t>
  </si>
  <si>
    <t>Enter the number of elected ordeal candidates eligible for ordeal in cell "H18"</t>
  </si>
  <si>
    <t>The per person printing cost is entered into cell "K23" and is mapped to cell "K24"</t>
  </si>
  <si>
    <t>Additional printing cost description is entered in cell "C27" and the cost in cell 'N27"</t>
  </si>
  <si>
    <t>The Total Health and Safety Cost is automatically calculated</t>
  </si>
  <si>
    <t>The Total fee for Ordeal Candidate is automatically calculated.</t>
  </si>
  <si>
    <t>The food cost is mapped from cell "K8"</t>
  </si>
  <si>
    <t>The Estimated Printing Cost is mapped from cell "N28"</t>
  </si>
  <si>
    <t>O/A Amangamek-Wipit</t>
  </si>
  <si>
    <t>1-2371-000-00</t>
  </si>
  <si>
    <t>O/A Virgin Islands</t>
  </si>
  <si>
    <t>Date</t>
  </si>
  <si>
    <t>Payment Method</t>
  </si>
  <si>
    <t>Online</t>
  </si>
  <si>
    <t>Transfer</t>
  </si>
  <si>
    <t>Reviewed by Chapter Staff Adviser</t>
  </si>
  <si>
    <t>Close Out Approval</t>
  </si>
  <si>
    <t>Prepared by Chapter Adviser</t>
  </si>
  <si>
    <t>Approved by Lodge Financial Adviser</t>
  </si>
  <si>
    <t xml:space="preserve">(Date should be no more than 30 days from ending Event  Date) </t>
  </si>
  <si>
    <t>Estimate Printing Cost</t>
  </si>
  <si>
    <t>Feast Only Fee</t>
  </si>
  <si>
    <t>Ordeal Candidate O/A Dues</t>
  </si>
  <si>
    <t>Trading</t>
  </si>
  <si>
    <t>Post</t>
  </si>
  <si>
    <t>Day Participant Fee</t>
  </si>
  <si>
    <t>Day Participants</t>
  </si>
  <si>
    <t>Total Registrations through Council</t>
  </si>
  <si>
    <t>Total Registrations On-Site (Checks)</t>
  </si>
  <si>
    <t>Total Registrations On-Site (Cash)</t>
  </si>
  <si>
    <t>Total Receipts</t>
  </si>
  <si>
    <t>EVENT:</t>
  </si>
  <si>
    <t>Ceremony Team - Early Discount</t>
  </si>
  <si>
    <t>Ceremony Team - Early Discount - No Show</t>
  </si>
  <si>
    <t>Ceremony Team - No Show</t>
  </si>
  <si>
    <t>Ceremony Team - Late Registration</t>
  </si>
  <si>
    <t>Ceremony Team - Late Registration - No Show</t>
  </si>
  <si>
    <t>Cook Crew - Early Discount</t>
  </si>
  <si>
    <t>Cook Crew - Early Discount - No Show</t>
  </si>
  <si>
    <t>Cook Crew - No Show</t>
  </si>
  <si>
    <t>Cook Crew - Late Registration</t>
  </si>
  <si>
    <t>Cook Crew - Late Registration - No Show</t>
  </si>
  <si>
    <t>Day Participant - Early Discount</t>
  </si>
  <si>
    <t>Day Participant - Early Discount - No Show</t>
  </si>
  <si>
    <t>Day Participant - No Show</t>
  </si>
  <si>
    <t>Day Participant - Late Registration</t>
  </si>
  <si>
    <t>Day Participant - Late Registration - No Show</t>
  </si>
  <si>
    <t>Elangomat - Early Discount</t>
  </si>
  <si>
    <t>Elangomat - Early Discount - No Show</t>
  </si>
  <si>
    <t>Elangomat - No Show</t>
  </si>
  <si>
    <t>Elangomat - Late Registration</t>
  </si>
  <si>
    <t>Elangomat - Late Registration - No Show</t>
  </si>
  <si>
    <t>Feast Only - Early Discount</t>
  </si>
  <si>
    <t>Feast Only - Early Discount - No Show</t>
  </si>
  <si>
    <t>Feast Only - No Show</t>
  </si>
  <si>
    <t>Feast Only - Late Registration</t>
  </si>
  <si>
    <t>Feast Only - Late Registration - No Show</t>
  </si>
  <si>
    <t>Health &amp; Safety - Early Discount</t>
  </si>
  <si>
    <t>Health &amp; Safety - Early Discount - No Show</t>
  </si>
  <si>
    <t>Health &amp; Safety - No Show</t>
  </si>
  <si>
    <t>Health &amp; Safety - Late Registration</t>
  </si>
  <si>
    <t>Health &amp; Safety - Late Registration - No Show</t>
  </si>
  <si>
    <t>Ordeal Candidate - Early Discount</t>
  </si>
  <si>
    <t>Ordeal Candidate - Early Discount - No Show</t>
  </si>
  <si>
    <t>Ordeal Candidate - No Show</t>
  </si>
  <si>
    <t>Ordeal Candidate - Late Registration</t>
  </si>
  <si>
    <t>Ordeal Candidate - Late Registration - No Show</t>
  </si>
  <si>
    <t>Participant - Early Discount</t>
  </si>
  <si>
    <t>Participant - Early Discount - No Show</t>
  </si>
  <si>
    <t>Participant - No Show</t>
  </si>
  <si>
    <t>Participant - Late Registration</t>
  </si>
  <si>
    <t>Participant - Late Registration - No Show</t>
  </si>
  <si>
    <t>Non-Member - Early Discount</t>
  </si>
  <si>
    <t>Non-Member - Early Discount - No Show</t>
  </si>
  <si>
    <t>Non-Member - No Show</t>
  </si>
  <si>
    <t>Non-Member - Late Registration</t>
  </si>
  <si>
    <t>Non-Member - Late Registration - No Show</t>
  </si>
  <si>
    <t>Members Youth &amp; Adult who participate or advise on Ceremony Team - Registered Early</t>
  </si>
  <si>
    <t>Members Youth &amp; Adult who participate or advise on Ceremony Team - Registered Early - No Show</t>
  </si>
  <si>
    <t>Members Youth &amp; Adult who participate or advise on Ceremony Team - Regular Registration</t>
  </si>
  <si>
    <t>Members Youth &amp; Adult who participate or advise on Ceremony Team - Regular Registration - No Show</t>
  </si>
  <si>
    <t>Members Youth &amp; Adult who participate or advise on Ceremony Team - Late Registration</t>
  </si>
  <si>
    <t>Members Youth &amp; Adult who participate or advise on Ceremony Team - Late Registration - No Show</t>
  </si>
  <si>
    <t>Members Youth &amp; Adult who participate or advise on Cook Crew - Registered Early</t>
  </si>
  <si>
    <t>Members Youth &amp; Adult who participate or advise on Cook Crew - Registered Early - No Show</t>
  </si>
  <si>
    <t>Members Youth &amp; Adult who participate or advise on Cook Crew - Regular Registration</t>
  </si>
  <si>
    <t>Members Youth &amp; Adult who participate or advise on Cook Crew - Regular Registration - No Show</t>
  </si>
  <si>
    <t>Members Youth &amp; Adult who participate or advise on Cook Crew - Late Registration</t>
  </si>
  <si>
    <t>Members Youth &amp; Adult who participate or advise on Cook Crew - Late Registration - No Show</t>
  </si>
  <si>
    <t>Member who attends the event for the Day Only - Registered Early</t>
  </si>
  <si>
    <t>Member who attends the event for the Day Only - Registered Early - No Show</t>
  </si>
  <si>
    <t>Member who attends the event for the Day Only - Regular Registration</t>
  </si>
  <si>
    <t>Member who attends the event for the Day Only - Regular Registration - No Show</t>
  </si>
  <si>
    <t>Member who attends the event for the Day Only - Late Registration</t>
  </si>
  <si>
    <t>Member who attends the event for the Day Only - Late Registration - No Show</t>
  </si>
  <si>
    <t>Members Youth &amp; Adult who participate as an Elangomat - Registered Early</t>
  </si>
  <si>
    <t>Members Youth &amp; Adult who participate as an Elangomat - Registered Early - No Show</t>
  </si>
  <si>
    <t>Members Youth &amp; Adult who participate as an Elangomat - Regular Registration</t>
  </si>
  <si>
    <t>Members Youth &amp; Adult who participate as an Elangomat - Regular Registration - No Show</t>
  </si>
  <si>
    <t>Members Youth &amp; Adult who participate as an Elangomat - Late Registration</t>
  </si>
  <si>
    <t>Members Youth &amp; Adult who participate as an Elangomat - Late Registration - No Show</t>
  </si>
  <si>
    <t>Members who attends the event for the Fellowship Feast Only - Registered Early</t>
  </si>
  <si>
    <t>Members who attends the event for the Fellowship Feast Only - Registered Early - No Show</t>
  </si>
  <si>
    <t>Members who attends the event for the Fellowship Feast Only - Regular Registration</t>
  </si>
  <si>
    <t>Members who attends the event for the Fellowship Feast Only - Regular Registration - No Show</t>
  </si>
  <si>
    <t>Members who attends the event for the Fellowship Feast Only - Late Registration</t>
  </si>
  <si>
    <t>Members who attends the event for the Fellowship Feast Only - Late Registration - No Show</t>
  </si>
  <si>
    <t>Members Youth &amp; Adult who participate or advise as Health &amp; Safety - Registered Early</t>
  </si>
  <si>
    <t>Members Youth &amp; Adult who participate or advise as Health &amp; Safety - Registered Early - No Show</t>
  </si>
  <si>
    <t>Members Youth &amp; Adult who participate or advise as Health &amp; Safety - Regular Registration</t>
  </si>
  <si>
    <t>Members Youth &amp; Adult who participate or advise as Health &amp; Safety - Regular Registration - No Show</t>
  </si>
  <si>
    <t>Members Youth &amp; Adult who participate or advise as Health &amp; Safety - Late Registration</t>
  </si>
  <si>
    <t>Members Youth &amp; Adult who participate or advise as Health &amp; Safety - Late Registration - No Show</t>
  </si>
  <si>
    <t>Participants who are NOT members or in the Lodge membership database - Registered Early</t>
  </si>
  <si>
    <t>Participants who are NOT members or in the Lodge membership database - Registered Early - No Show</t>
  </si>
  <si>
    <t>Participants who are NOT members or in the Lodge membership database - Regular Registration</t>
  </si>
  <si>
    <t>Participants who are NOT members or in the Lodge membership database - Regular Registration - No Show</t>
  </si>
  <si>
    <t>Participants who are NOT members or in the Lodge membership database - Late Registration</t>
  </si>
  <si>
    <t>Participants who are NOT members or in the Lodge membership database - Late Registration - No Show</t>
  </si>
  <si>
    <t>No Shows</t>
  </si>
  <si>
    <t>Early</t>
  </si>
  <si>
    <t>Regular</t>
  </si>
  <si>
    <t>Late</t>
  </si>
  <si>
    <t>1/3 of Brotherhood Sash</t>
  </si>
  <si>
    <t>TOTAL ORDEAL CANDIDATES COSTS</t>
  </si>
  <si>
    <t>TOTAL ELANGOMAT COSTS</t>
  </si>
  <si>
    <t>For Honor Chapter consideration DIFFERENCE cannot be negative!</t>
  </si>
  <si>
    <t>TOTAL DUES COSTS</t>
  </si>
  <si>
    <t>Enter the Start Date of your event in cell "E4". Enter the End Date of your event in cell "F4".</t>
  </si>
  <si>
    <t>Estimate Expected Attendance will auto-populate from Estimated Budget worksheet cells F94 thru F99.</t>
  </si>
  <si>
    <r>
      <t xml:space="preserve">The figures in Column B are from the prior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OA Event Budget Planning and Report Sheet &amp; must be entered manually.</t>
    </r>
  </si>
  <si>
    <t>Prepared by Chapter Chief</t>
  </si>
  <si>
    <t>The chapter event is mapped from the OA Budget Planning-Report worksheet cell "OA Budget Planning-Report Sheet'!B3"</t>
  </si>
  <si>
    <t>Custodial Account # will auto-populate upon selection of the Chapter Name (Number).</t>
  </si>
  <si>
    <t>Custodial Account #</t>
  </si>
  <si>
    <t>The estimated number of attendees by category is entered in column "H" in the gray shaded cells "H8" to "H13"</t>
  </si>
  <si>
    <t>The estimated food cost per person by category is entered in column "K" in the gray shaded cells "K8" to "K13"</t>
  </si>
  <si>
    <t>The Total food cost by category in column "N" is automatically calculated</t>
  </si>
  <si>
    <t>Row "13" is available for additional catagories - copy and paste additional rows as needed</t>
  </si>
  <si>
    <t>Enter the number of members you would like to mail event announcements in cell "H19"</t>
  </si>
  <si>
    <t>Envelopes and labels cost to be estimated in "N25" and "N26"</t>
  </si>
  <si>
    <t>5)</t>
  </si>
  <si>
    <t>Award costs are entered in cells "N30" to "N32"</t>
  </si>
  <si>
    <t>Ceremonies cost descriptions are entered in cells "C35" to "C36"  -  2) Ceremonies costs are entered in cells "N35" to "N36"</t>
  </si>
  <si>
    <t>Health and safety cost descriptions are entered in cells "C39" to "C40"  -  2) Health and Safety costs are entered in cells "N39" to "N40"</t>
  </si>
  <si>
    <t>Facilities usage per person is entered in cell "K43" and the quantity is the sum of "H8" to "H13"</t>
  </si>
  <si>
    <t>The number of Port-a-John(s) is entered in cell "H44" and the cost for each in cell "K44"</t>
  </si>
  <si>
    <t>The Estimated Contingency Fee is automatically calculated as 10% of the Estimated Food Cost (N14) is automatically calculated in cell "N48"</t>
  </si>
  <si>
    <t>The Total of the Estimated Operating Costs is automatically totalled in cell "N50"</t>
  </si>
  <si>
    <t>The per person Operating Cost is automatically calculated by dividing cell "N50" by the total of cells "H8" to "H13"</t>
  </si>
  <si>
    <t>This include Ordeal Sash, O/A Handbook, Standard Lodge Flap &amp; 1/3 of the cost of the Brotherhood Sash</t>
  </si>
  <si>
    <t xml:space="preserve">The cost for the Ordeal Induction materials in cell "H56" is set by LEC policy.  </t>
  </si>
  <si>
    <t>The current amount of the O/A dues is entered in cell "H58" is set by LEC policy.</t>
  </si>
  <si>
    <t>The per person operating cost is mapped from cell "N51"</t>
  </si>
  <si>
    <t>The food cost is mapped from cell "K9"</t>
  </si>
  <si>
    <t>The food cost is mapped from cell "K11"</t>
  </si>
  <si>
    <t>The 60% per person operating cost is mapped from cell "N51"</t>
  </si>
  <si>
    <t>The food cost is mapped from cell "K12"</t>
  </si>
  <si>
    <t>The 40% per person operating cost is mapped from cell "N51"</t>
  </si>
  <si>
    <t>The total fee based revenue is automatically calculated</t>
  </si>
  <si>
    <t>The Estimated Awards Cost is mapped from cell "N33"</t>
  </si>
  <si>
    <t>The Estimated Ceremonies Cost is mapped from cell "N37"</t>
  </si>
  <si>
    <t>The Estimated Health &amp; Safety Cost is mapped from cell "N41"</t>
  </si>
  <si>
    <t>The Estimated Facilities/Site Infrastructure Cost is mapped from cell "N46"</t>
  </si>
  <si>
    <t>The Contingency fee is mapped from cell "N48"</t>
  </si>
  <si>
    <t>Adjustment to Contigency Fee</t>
  </si>
  <si>
    <r>
      <t>EVENT DATES</t>
    </r>
    <r>
      <rPr>
        <b/>
        <sz val="10"/>
        <rFont val="Arial"/>
        <family val="2"/>
      </rPr>
      <t>:</t>
    </r>
  </si>
  <si>
    <t>The quantity of the items requested for consignment is entered into column "F"</t>
  </si>
  <si>
    <t>Ordeal Sash (Regular) cell "H12"</t>
  </si>
  <si>
    <t>Ordeal Sash (Long) cell "H13"</t>
  </si>
  <si>
    <t>OA Handbook cell "H14"</t>
  </si>
  <si>
    <t>OA Lodge Flap cell "H15"</t>
  </si>
  <si>
    <t>Brotherhood Sash (Regular) cell "H16"</t>
  </si>
  <si>
    <t>Brotherhood Sash (Long) cell "H17"</t>
  </si>
  <si>
    <t>Elangomat Patch cell "H18"</t>
  </si>
  <si>
    <t>The quantity of the consignment items actually sold as part of a Trading Post is automatically calculated in cells "J12" to "J39"</t>
  </si>
  <si>
    <t>The description of any additional consignment items is entered in the cells "A29" to "A39"</t>
  </si>
  <si>
    <t>The price for the additional items is entered in the cells "D29" to" D39"</t>
  </si>
  <si>
    <t>There are seven columns for recording event receipts</t>
  </si>
  <si>
    <t>The first column is for the "Name" of the registrants, each registrant is listed separately and NOT combined under the name of the Payee even if the payment</t>
  </si>
  <si>
    <t xml:space="preserve">The "Amount" column is the amount the registrant PRE-PAID through: online registration, mailing registration to the Marriott Scout Service Center, walk-in </t>
  </si>
  <si>
    <t>The number of registrants that paid by transfer.</t>
  </si>
  <si>
    <t>Total number of "Ordeal Candidates" registered.</t>
  </si>
  <si>
    <t>Total number of "Elangomats" registered.</t>
  </si>
  <si>
    <t>Total number of "Day Participants" registered.</t>
  </si>
  <si>
    <t>Total number of "Feast Only" registered.</t>
  </si>
  <si>
    <t>Total number of "Non-members" registered.</t>
  </si>
  <si>
    <t>Total number of "No Shows" registered for all roles.</t>
  </si>
  <si>
    <t>Total number of registrants.</t>
  </si>
  <si>
    <t>Roles - General</t>
  </si>
  <si>
    <t>Roles - Detailed</t>
  </si>
  <si>
    <t>The name of the person is entered into cell "A6", "A9", "A12" etc.</t>
  </si>
  <si>
    <t>The mailing address is entered in cells "E6-E7", "E9-E10", "E12-E13" etc.</t>
  </si>
  <si>
    <t>The amount of the Disbursement (Reimbursement) is entered into cell "M6", "M9". "M12", etc</t>
  </si>
  <si>
    <t>The Total Disbursements (Reimbursements) is automatically calculated</t>
  </si>
  <si>
    <t>The mailing address is entered in cells "E61-E62", "E64-E65", "E67-E68" etc.</t>
  </si>
  <si>
    <t>The name of the person is entered into cell "A61, A64, A67" etc.</t>
  </si>
  <si>
    <t>The amount of the Disbursement (Reimbursement) is entered into cell "M61", "M64". "M67", etc</t>
  </si>
  <si>
    <t>The Total Disbursements (Refunds) is automatically calculated and mapped to Final Closeout "K139".</t>
  </si>
  <si>
    <t>The chapter name is mapped from the OA Budget Planning-Report worksheet cell "OA Budget Planning-Report Sheet'!B3"</t>
  </si>
  <si>
    <r>
      <t xml:space="preserve">The custodial account # is mapped from the </t>
    </r>
    <r>
      <rPr>
        <i/>
        <sz val="10"/>
        <rFont val="Arial"/>
        <family val="2"/>
      </rPr>
      <t>OA Budget Planning-Report worksheet cell "OA Budget Planning-Report Sheet'!B7"</t>
    </r>
  </si>
  <si>
    <t>Do not list Trading Post sales in this area.  Trading Post sales are entered on the "Consignment" worksheet.</t>
  </si>
  <si>
    <t>TOTAL REVENUE</t>
  </si>
  <si>
    <t xml:space="preserve">Brotherhood Sash (Regular) quantity is mapped from "Consignment!H16" </t>
  </si>
  <si>
    <t xml:space="preserve">Brotherhood Sash (Long) quantity is mapped from "Consignment!H17" </t>
  </si>
  <si>
    <t>The quantity is mapped from cells "Registrations!B206", "Registrations!B208" &amp; "Registrations!B210"</t>
  </si>
  <si>
    <t>The difference automatically calculated as the surplus Revenue over Expenses (Positive)</t>
  </si>
  <si>
    <t>Approved/Close Out by Lodge Staff Adviser</t>
  </si>
  <si>
    <t>Reviewed by Lodge Vice Chief of Finance</t>
  </si>
  <si>
    <t>Reviewed by Lodge Financial Adviser</t>
  </si>
  <si>
    <t>Transfers:</t>
  </si>
  <si>
    <t>Total number of registrants. Totals Column "A".</t>
  </si>
  <si>
    <t>Ordeal Master - Early Discount</t>
  </si>
  <si>
    <t>Ordeal Master - Early Discount - No Show</t>
  </si>
  <si>
    <t>Ordeal Master - No Show</t>
  </si>
  <si>
    <t>Ordeal Master - Late Registration</t>
  </si>
  <si>
    <t>Ordeal Master - Late Registration - No Show</t>
  </si>
  <si>
    <t>Ceremonies Team</t>
  </si>
  <si>
    <t>Fees Matrix</t>
  </si>
  <si>
    <t>Place of Purchase</t>
  </si>
  <si>
    <t>Last Name of Purchaser</t>
  </si>
  <si>
    <t>The description of the Miscellaneous Income in cells "B78" to "B90"</t>
  </si>
  <si>
    <t>The amount received in cells  "K78" to "K90"</t>
  </si>
  <si>
    <t>1/3 of Brotherhood Sashes</t>
  </si>
  <si>
    <t>Ordeal Sashes, Handbooks &amp; Lodge Flaps</t>
  </si>
  <si>
    <t xml:space="preserve">The Difference between Estimated Expenses and Revenue is applied as an adjustment to the Contingency fee </t>
  </si>
  <si>
    <t>(increase for a positive difference and decrease for a negative difference)</t>
  </si>
  <si>
    <t xml:space="preserve">Ordeal Sashes, O/A Handbooks &amp; Flaps </t>
  </si>
  <si>
    <t>Signature of Chapter Chief or his designee - Event Chairman</t>
  </si>
  <si>
    <t>Signature of Chapter Staff Advisor (District Executive) or designee</t>
  </si>
  <si>
    <t>Signature of Chapter Advisor or their designee - Event Advisor</t>
  </si>
  <si>
    <t>Signature of Lodge Finance Adviser or member of the Lodge</t>
  </si>
  <si>
    <t>Finance Team</t>
  </si>
  <si>
    <t>The quantity in cell "H23" is mapped from cell "H18" and the quantity "H24" is mapped from cell "H19".</t>
  </si>
  <si>
    <t>The number and cost of Elangomat Patches is mapped from cells "F95" and "Consignment!E18"</t>
  </si>
  <si>
    <t>Fees in the Fees Matrix map forward to the "Final Closeout" worksheet.</t>
  </si>
  <si>
    <t>ordeal) or your District Executive is participating in your Ordeal and the fee needs to be transferred from the Council.</t>
  </si>
  <si>
    <t>Dues (Ordeal Only)</t>
  </si>
  <si>
    <t>Total Council P.O.s/Cash Advances/DE Credit Card Payments</t>
  </si>
  <si>
    <t>1/3 Brotherhood Sash</t>
  </si>
  <si>
    <t>Ordeal Candidate Program Cost</t>
  </si>
  <si>
    <t>Refunds</t>
  </si>
  <si>
    <t>Refund Checks paid by Council Finance Office</t>
  </si>
  <si>
    <t>Select the type of event from the drop-down menu in cell "B3". Fill in actual date closed "F9" upon completition of final report.</t>
  </si>
  <si>
    <t>Auto-calculates "Actual Attendance" and "Actual No Shows" from Final Closeout worksheet.</t>
  </si>
  <si>
    <t>Select the Chapter name from the drop-down menu in cell "B5". "Date to be closed" will auto-populate 30 days from end of event.</t>
  </si>
  <si>
    <t>Note: "D25" &amp; "D26" should match each other.</t>
  </si>
  <si>
    <t>(1-2371-419-01)</t>
  </si>
  <si>
    <t>The custodial account # is mapped from the OA Budget Planning-Report worksheet cell "OA Budget Planning-Report Sheet'!B7"</t>
  </si>
  <si>
    <t>Row "20" is available for additional postage entries</t>
  </si>
  <si>
    <t>Row "40" is available for additional Health &amp; Safety entries</t>
  </si>
  <si>
    <t>Row "36" is available for additional ceremonies entries</t>
  </si>
  <si>
    <t>Row "32" is available for additional awards entries</t>
  </si>
  <si>
    <t>Row "27" is available for additional printing &amp; printing supplies entries</t>
  </si>
  <si>
    <t>The Fee Matrix can be used to adjust fees for individual catagories.</t>
  </si>
  <si>
    <t xml:space="preserve"> Copy "ROW 20" and paste additional rows as needed</t>
  </si>
  <si>
    <t xml:space="preserve"> Copy "Row 27" and paste additional rows as needed</t>
  </si>
  <si>
    <t xml:space="preserve"> Copy "Row 32" and paste additional rows as needed</t>
  </si>
  <si>
    <t xml:space="preserve"> Copy "Row 36" and paste additional rows as needed</t>
  </si>
  <si>
    <t xml:space="preserve"> Copy "Row 40" and paste additional rows as needed</t>
  </si>
  <si>
    <t>Ordeal Sash, O/A Handbook, Amangamek-Wipit Flap Patch, 1/3 Brotherhood Sash</t>
  </si>
  <si>
    <t>Facility Usage Fee (per attendee)</t>
  </si>
  <si>
    <t xml:space="preserve"> Copy "Row 45" and paste additional rows as needed</t>
  </si>
  <si>
    <t>Operating Unit Cost</t>
  </si>
  <si>
    <t>Use Cells "N56", "N57" &amp; "N58"  to establish actual fees to be charged</t>
  </si>
  <si>
    <t>Use Cells "N84", "N85" &amp; "N86" to establish actual fees to be charged</t>
  </si>
  <si>
    <t>The estimated attendees and registration fees are mapped from:</t>
  </si>
  <si>
    <t>Awards cost descriptions are entered in cells "C30" to "C32"</t>
  </si>
  <si>
    <t>The actual quantities received from the Lodge Trading Post are entered into column "G"</t>
  </si>
  <si>
    <t>The actual quantities used for the event are entered into the following:</t>
  </si>
  <si>
    <t>The inventory of returned items to the Lodge Trading Post is entered into cells "I12" to "I39"</t>
  </si>
  <si>
    <t>No Returns for Field Receipt Book and Spirit of the Arrow Booklets</t>
  </si>
  <si>
    <t>Payments received from Trading Post Sales are reported separately from the event receipts.</t>
  </si>
  <si>
    <t>The total sales for each item are automatically calculated in cells "K12" to "K39"</t>
  </si>
  <si>
    <t xml:space="preserve">"Payment Method" is used to identify how the registrant paid: </t>
  </si>
  <si>
    <t>“Council” - prepaid by walk-in or mailed to the Marriot Scout Service Center</t>
  </si>
  <si>
    <t xml:space="preserve">“Online” – thru the Council event website </t>
  </si>
  <si>
    <t>"On-Site" - The registrant paid on-site.</t>
  </si>
  <si>
    <t>A "Lodge Reimbursement Form" should be completed and submitted for each entry.</t>
  </si>
  <si>
    <t>The original receipt(s) must be attached to the Lodge Reimbursement Form.</t>
  </si>
  <si>
    <t>The name of the person is entered into cell "A60, A63, A66" etc.</t>
  </si>
  <si>
    <t>The mailing address is entered in cells "E60-E61", "E63-E64", "E66-E67" etc.</t>
  </si>
  <si>
    <t>The amount of the Disbursement (Reimbursement) is entered into cell "M60", "M63". "M66", etc</t>
  </si>
  <si>
    <t>List any Reimbursements due (to be paid) for event expenses</t>
  </si>
  <si>
    <t>Council P.O.s/Cash Advances/DE Credit Card Purchases</t>
  </si>
  <si>
    <t>List any Council purchase orders, cash advances and District Executive credit card purchases for event</t>
  </si>
  <si>
    <r>
      <t xml:space="preserve">The event name is mapped from the </t>
    </r>
    <r>
      <rPr>
        <i/>
        <sz val="10"/>
        <rFont val="Arial"/>
        <family val="2"/>
      </rPr>
      <t>OA Budget Planning-Report worksheet cell "OA Budget Planning-Report Sheet'!B3"</t>
    </r>
  </si>
  <si>
    <r>
      <t xml:space="preserve">The event date is mapped from the </t>
    </r>
    <r>
      <rPr>
        <i/>
        <sz val="10"/>
        <rFont val="Arial"/>
        <family val="2"/>
      </rPr>
      <t>OA Budget Planning-Report worksheet cell "OA Budget Planning-Report Sheet'!F35"</t>
    </r>
  </si>
  <si>
    <t xml:space="preserve">The prices listed in column "D" are the Trading Post retail price for each item. The prices in column "E" are the charge </t>
  </si>
  <si>
    <t>for the Ordeal/Brotherhood Candidates and are preset for Ordeal Inductions and Brotherhood Conversions by the LEC.</t>
  </si>
  <si>
    <r>
      <t xml:space="preserve">The cost for the Elangomat Patch is mapped from the </t>
    </r>
    <r>
      <rPr>
        <i/>
        <sz val="10"/>
        <rFont val="Arial"/>
        <family val="2"/>
      </rPr>
      <t>Consignment</t>
    </r>
    <r>
      <rPr>
        <sz val="10"/>
        <rFont val="Arial"/>
        <family val="2"/>
      </rPr>
      <t xml:space="preserve"> worksheet "Consignment!E18"</t>
    </r>
  </si>
  <si>
    <r>
      <t>"Approved Refunds" auto-populates from the</t>
    </r>
    <r>
      <rPr>
        <b/>
        <i/>
        <sz val="10"/>
        <color theme="1"/>
        <rFont val="Arial"/>
        <family val="2"/>
      </rPr>
      <t xml:space="preserve"> Reimbursement-Refunds</t>
    </r>
    <r>
      <rPr>
        <sz val="10"/>
        <color theme="1"/>
        <rFont val="Arial"/>
        <family val="2"/>
      </rPr>
      <t xml:space="preserve"> Worksheet</t>
    </r>
  </si>
  <si>
    <r>
      <t>"Less Reimbursements" ("A26") auto-populates from the</t>
    </r>
    <r>
      <rPr>
        <b/>
        <i/>
        <sz val="10"/>
        <color theme="1"/>
        <rFont val="Arial"/>
        <family val="2"/>
      </rPr>
      <t xml:space="preserve"> Reimbursement-Refunds</t>
    </r>
    <r>
      <rPr>
        <sz val="10"/>
        <color theme="1"/>
        <rFont val="Arial"/>
        <family val="2"/>
      </rPr>
      <t xml:space="preserve"> Worksheet.</t>
    </r>
  </si>
  <si>
    <r>
      <t xml:space="preserve">The figures in Column C are auto-populated from </t>
    </r>
    <r>
      <rPr>
        <b/>
        <i/>
        <sz val="10"/>
        <color theme="1"/>
        <rFont val="Arial"/>
        <family val="2"/>
      </rPr>
      <t>Estimated Budget</t>
    </r>
    <r>
      <rPr>
        <sz val="10"/>
        <color theme="1"/>
        <rFont val="Arial"/>
        <family val="2"/>
      </rPr>
      <t xml:space="preserve"> Worksheet totals</t>
    </r>
  </si>
  <si>
    <r>
      <t xml:space="preserve">The figures in Column D are auto-populated totals by category from the </t>
    </r>
    <r>
      <rPr>
        <b/>
        <i/>
        <sz val="10"/>
        <color theme="1"/>
        <rFont val="Arial"/>
        <family val="2"/>
      </rPr>
      <t>Final Closeout</t>
    </r>
    <r>
      <rPr>
        <sz val="10"/>
        <color theme="1"/>
        <rFont val="Arial"/>
        <family val="2"/>
      </rPr>
      <t xml:space="preserve"> Worksheet.</t>
    </r>
  </si>
  <si>
    <r>
      <t xml:space="preserve">The figures in Column C are auto-populated from </t>
    </r>
    <r>
      <rPr>
        <b/>
        <i/>
        <sz val="10"/>
        <color theme="1"/>
        <rFont val="Arial"/>
        <family val="2"/>
      </rPr>
      <t>Estimated Budget</t>
    </r>
    <r>
      <rPr>
        <sz val="10"/>
        <color theme="1"/>
        <rFont val="Arial"/>
        <family val="2"/>
      </rPr>
      <t xml:space="preserve"> Worksheet totals.</t>
    </r>
  </si>
  <si>
    <r>
      <t xml:space="preserve">The figures in Column D are auto-populated totals by category from the </t>
    </r>
    <r>
      <rPr>
        <b/>
        <i/>
        <sz val="10"/>
        <color theme="1"/>
        <rFont val="Arial"/>
        <family val="2"/>
      </rPr>
      <t>Final Closeout</t>
    </r>
    <r>
      <rPr>
        <sz val="10"/>
        <color theme="1"/>
        <rFont val="Arial"/>
        <family val="2"/>
      </rPr>
      <t xml:space="preserve"> Worksheet</t>
    </r>
  </si>
  <si>
    <r>
      <t xml:space="preserve">"Quantities" are mapped from their respective cells in the </t>
    </r>
    <r>
      <rPr>
        <b/>
        <i/>
        <sz val="10"/>
        <color theme="1"/>
        <rFont val="Arial"/>
        <family val="2"/>
      </rPr>
      <t>Registration</t>
    </r>
    <r>
      <rPr>
        <sz val="10"/>
        <color theme="1"/>
        <rFont val="Arial"/>
        <family val="2"/>
      </rPr>
      <t xml:space="preserve"> worksheet</t>
    </r>
  </si>
  <si>
    <t>A quantity of "1" in cells "H78" to "H90"</t>
  </si>
  <si>
    <t>The Total Actual Foods Cost is totaled in cell "N98"</t>
  </si>
  <si>
    <t>The Total Actual Postage Cost is totaled in cell "N104"</t>
  </si>
  <si>
    <t xml:space="preserve">Each receipt for Food is listed: Place of Purchase in cells "C90" to "C97", the corresponding "Last Name of Purchaser" is listed in </t>
  </si>
  <si>
    <t>cells "H90" to "H97" and the corresponding receipt total is listed in cells "K90" to "K97"</t>
  </si>
  <si>
    <t xml:space="preserve">Each receipt for Postage is listed: Place of Purchase in cells "C101" to "C103", the corresponding "Last Name of Purchaser" is listed </t>
  </si>
  <si>
    <t>in cells "H101" to "H103" and the corresponding receipt total is listed in cells "K101" to "K103"</t>
  </si>
  <si>
    <t xml:space="preserve">Each receipt for Printing is listed: Place of Purchase in cells "C107" to "C109", the corresponding "Last Name of Purchaser" is listed </t>
  </si>
  <si>
    <t>in cells "H107" to "H109" and the corresponding receipt total is listed in cells "K107" to "K109"</t>
  </si>
  <si>
    <t>The Total Actual Printing Cost is totaled in cell "N110"</t>
  </si>
  <si>
    <t xml:space="preserve">Each receipt for Awards is listed: Place of Purchase in cells "C113" to "C115", the corresponding "Last Name of Purchaser" is listed </t>
  </si>
  <si>
    <t>in cells "H113" to "H115" and the corresponding receipt total is listed in cells "K113" to "K115"</t>
  </si>
  <si>
    <t>The Total Actual Awards Cost is totaled in cell "N116"</t>
  </si>
  <si>
    <t xml:space="preserve">Each receipt for Ceremonies is listed: Place of Purchase in cells "C119" to "C121", the corresponding "Last Name of Purchaser" is </t>
  </si>
  <si>
    <t>listed in cells "H119" to "H121" and the corresponding receipt total is listed in cells "K119" to "K121"</t>
  </si>
  <si>
    <t>The Total Actual Ceremonies Cost is totaled in cell "N122"</t>
  </si>
  <si>
    <t xml:space="preserve">Each receipt for Health &amp; Safety is listed: Place of Purchase in cells "C125" to "C127", the corresponding "Last Name of Purchaser" </t>
  </si>
  <si>
    <t>is listed in cells "H125" to "H127" and the corresponding receipt total is listed in cells "K125" to "K127"</t>
  </si>
  <si>
    <t>The Total Actual Facility/Site Infrastructure Cost is totaled in cell "N128"</t>
  </si>
  <si>
    <t xml:space="preserve">Each receipt for  Facility/Site Infrastructure is listed in cells "C130" to "C133" and the corresponding receipt total is listed in cells </t>
  </si>
  <si>
    <t>K130 to "K133"</t>
  </si>
  <si>
    <t>The Total Actual Facility/Site Infrastructure Cost is totaled in cell "N134"</t>
  </si>
  <si>
    <t>Ordeal Sash (Regular) quantity is mapped from "Consignment!H12" and Cost is mapped from "Consignment!E12" and automatically totaled in cell "K136".</t>
  </si>
  <si>
    <t>Ordeal Sash (Long) quantity is mapped from "Consignment!H13" and Cost is mapped from "Consignment!E13" and automatically totaled in cell "K137".</t>
  </si>
  <si>
    <t>OA Handbook quantity is mapped from "Consignment!H14" and Cost is mapped from "Consignment!E14" and automatically totaled in cell "K138".</t>
  </si>
  <si>
    <t>Amangamek-Wipit Flap quantity is mapped from "Consignment!H14" and Cost is mapped from "Consignment!E14" and automatically totaled in cell "K139".</t>
  </si>
  <si>
    <t>1/3 of Brotherhood Sash quantity is mapped from the sum of "H43", "H45" &amp; "H47" and Cost is set by the LEC and automatically totaled in cell "K140".</t>
  </si>
  <si>
    <t>The Total Ordeal Candidates Cost is totaled in cell "N141"</t>
  </si>
  <si>
    <t>Elangomat Patch quantity is mapped from "Consignment!H18" and Cost is mapped from "Consignment!E14" and automatically totaled in cell "K146".</t>
  </si>
  <si>
    <t>The Total Elangomat Patch Cost is totaled in cell "N147"</t>
  </si>
  <si>
    <t>The quantity is mapped from cell "Registrations!B158" and the Cost is mapped from cell "Estimated Budget'!H58" and automatically totaled in cell "K156"</t>
  </si>
  <si>
    <t>The Total Dues Cost is totaled in cell "N158"</t>
  </si>
  <si>
    <t>The Total Actual Revenue is mapped from cell "N84"</t>
  </si>
  <si>
    <t>Support for this document is provided by the Lodge Finance Team</t>
  </si>
  <si>
    <t>You will find instructions for completing this document on the right side of each worksheet.</t>
  </si>
  <si>
    <t>Ordeal Sash (Regular) #2167</t>
  </si>
  <si>
    <t>Ordeal Sash (Long) #2168</t>
  </si>
  <si>
    <t>Brotherhood Sash (Regular) #2169</t>
  </si>
  <si>
    <t>Brotherhood Sash (Long) #2170</t>
  </si>
  <si>
    <t>Candidate</t>
  </si>
  <si>
    <t>Wifi hot spot from Council</t>
  </si>
  <si>
    <t>Blackpug/Credit Card Processing Fee - 5%</t>
  </si>
  <si>
    <t>Blackpug/CC Fee</t>
  </si>
  <si>
    <t>Blackpug/Credit Card Processing Fee - 5% of Total Revenue</t>
  </si>
  <si>
    <t>Blackpug/Credit Card Processing Fee</t>
  </si>
  <si>
    <t>Participant (Members - 2 Days)</t>
  </si>
  <si>
    <t>O/A Francis Scott Key (41)</t>
  </si>
  <si>
    <t>1-2371-259-00 (FSK)</t>
  </si>
  <si>
    <t>??</t>
  </si>
  <si>
    <t>Adviser</t>
  </si>
  <si>
    <t>Order of the Arrow Event Budget Planning and Report Workbook</t>
  </si>
  <si>
    <t>Please send an email to: finance@wipit470.org</t>
  </si>
  <si>
    <t>The Blackpug/Credit Card Processing Fee is calculated from "Total Revenue" times 5% which is mapped from cell "N84" times a multipler of 5% (.05)</t>
  </si>
  <si>
    <t>O/A Patuxent (31)</t>
  </si>
  <si>
    <t>Select Event Type</t>
  </si>
  <si>
    <r>
      <t xml:space="preserve">NOTE: Fields that are highlighted in </t>
    </r>
    <r>
      <rPr>
        <b/>
        <sz val="10"/>
        <color theme="1"/>
        <rFont val="Arial"/>
        <family val="2"/>
      </rPr>
      <t>YELLOW</t>
    </r>
    <r>
      <rPr>
        <sz val="10"/>
        <color theme="1"/>
        <rFont val="Arial"/>
        <family val="2"/>
      </rPr>
      <t xml:space="preserve"> are auto-calculation fields and should not need to be altered!!</t>
    </r>
  </si>
  <si>
    <t>The Total Estimated Food Cost is automatically calculated with the Total Estimated Attendee in Cell "H14"</t>
  </si>
  <si>
    <t>Amangamek-Wipit Lodge Member</t>
  </si>
  <si>
    <t>Amangamek-Wipit Lodge Member Day Attendee</t>
  </si>
  <si>
    <t>OA Member Feast Only</t>
  </si>
  <si>
    <t>OA Ordeal Candidate</t>
  </si>
  <si>
    <t>Staff Adviser - Early Discount</t>
  </si>
  <si>
    <t>Staff Adviser - Early Discount - No Show</t>
  </si>
  <si>
    <t>Staff Adviser - No Show</t>
  </si>
  <si>
    <t>Staff Adviser - Late Registration</t>
  </si>
  <si>
    <t>Staff Adviser - Late Registration - No Show</t>
  </si>
  <si>
    <t>Row "45" is available for additional Facility/Site Infrastructure entries</t>
  </si>
  <si>
    <t>An Estimated Cost of the Blackpug/Credit Card processing fee is entered in cell "H61"</t>
  </si>
  <si>
    <t>Use Cells "N64", "N65" &amp; "N66" to establish actual fees to be charged</t>
  </si>
  <si>
    <t>Use Cells "N70", "N71" &amp; "N72" to establish actual fees to be charged</t>
  </si>
  <si>
    <t>Use Cells "N75", "N76" &amp; "N77" to establish actual fees to be charged</t>
  </si>
  <si>
    <t>An Estimated Cost of the Blackpug/Credit Card processing fee is entered in cell "H67"</t>
  </si>
  <si>
    <t xml:space="preserve">An Estimated Cost of the Blackpug/Credit Card processing fee is entered in cell "H72" </t>
  </si>
  <si>
    <t>An Estimated Cost of the Blackpug/Credit Card processing fee is entered in cell "H77"</t>
  </si>
  <si>
    <t>An Estimated Cost of the Blackpug/Credit Card processing fee is entered in cell "H82"</t>
  </si>
  <si>
    <t>cells "H8" and "P57" and total is automatically calculated in "K89"</t>
  </si>
  <si>
    <t>cells "H9" and "P66" and total is automatically calculated in "K90"</t>
  </si>
  <si>
    <t>Members (2 Days)</t>
  </si>
  <si>
    <t>cells "H10" and "P71" and total is automatically calculated in "K91"</t>
  </si>
  <si>
    <t>cells "H11" and "P76" and total is automatically calculated in "K92"</t>
  </si>
  <si>
    <t>cells "H12" and "P81" and total is automatically calculated in "K93"</t>
  </si>
  <si>
    <t>Description  is mapped from Cells "B13" and "F94"  is mapped to "H13" and the appropriate fee is entered in cell "H94"</t>
  </si>
  <si>
    <t>If existing chapter funds are to be treated as "revenue" the amount is entered in cell "K97"</t>
  </si>
  <si>
    <t>Additional revenue description is entered in cell "B98" and the dollar amount in cell 'K98"</t>
  </si>
  <si>
    <t>The number of Ordeal Sashes, Handbooks &amp; Lodge Flaps is mapped from cells "F94". The cost in cell K121 is set by the LEC.</t>
  </si>
  <si>
    <t>The number of "1/3" of Brotherhood Sash Contribution is mapped from cells "F94". The cost in cell K122 is set by the LEC.</t>
  </si>
  <si>
    <t>The number of O/A Dues is mapped from cells "F94". The cost in cell "K123" is set by the LEC.</t>
  </si>
  <si>
    <t>The Estimated Expense is the sum of cells "P106 to P131"</t>
  </si>
  <si>
    <t>The Total Estimated Revenue is mapped  from "K101"</t>
  </si>
  <si>
    <t>Enter the amount in Adjustment to Contigency Fee "K130" for Difference "P136" to equal $0</t>
  </si>
  <si>
    <t>Example:  If you decide to not charge your ordeal master a fee to attend the Ordeal, put "0" in cells: "H144", "K144" &amp; "N144".</t>
  </si>
  <si>
    <t xml:space="preserve">Ordeal Master, Advisor, Staff Advisor, Members (2 Days), Ceremonies Team, Cook Crew and Health &amp; Safety all map from </t>
  </si>
  <si>
    <t>Member (2 Days): cells "P70", "P71" &amp; "P72".</t>
  </si>
  <si>
    <t>Fees in the "Fees Matrix" are mapped from their respective cells above - ie Ordeal Candidate - Early "H144" maps from "P56";</t>
  </si>
  <si>
    <t>Elangomats - Regular "K145" maps from "P65"; Cook Crew - Late "N148" maps from "P72".</t>
  </si>
  <si>
    <r>
      <t xml:space="preserve"> is by check.  The "Name" of the </t>
    </r>
    <r>
      <rPr>
        <b/>
        <sz val="10"/>
        <color theme="1"/>
        <rFont val="Arial"/>
        <family val="2"/>
      </rPr>
      <t>registrant</t>
    </r>
    <r>
      <rPr>
        <sz val="10"/>
        <color theme="1"/>
        <rFont val="Arial"/>
        <family val="2"/>
      </rPr>
      <t xml:space="preserve"> is entered in the cells "A8" to "A142"</t>
    </r>
  </si>
  <si>
    <t>The "Role" of the registrant is selected from the drop down menu in cells "B8" to "B142" - Only use the selections available in the pull-down menu</t>
  </si>
  <si>
    <t xml:space="preserve">“Transfer” – the registrant had pre-paid for another Ordeal and the Lodge Finance Team needs to transfer the funds from another event (chapter </t>
  </si>
  <si>
    <t>The "Receipt" column is where the receipt number from the council receipt is entered or the receipt number from the Field Receipt Book is entered.</t>
  </si>
  <si>
    <t>registration at the Marroitt Scout Service Center or transferring the registrant's fee from a different Lodge/Chapter event. Pre-paid in cells "F8" to "F142"</t>
  </si>
  <si>
    <t>The "Check" column is the amount the registrant paid ON-SITE in the form of a CHECK. Checks in cells "H8" to "H142".</t>
  </si>
  <si>
    <t>The "Cash" column is the amount the registrant paid ON-SITE in the form of CASH. Cash in cells "J8" to "J142"</t>
  </si>
  <si>
    <t>The checks received On-Site are totaled in cell "H143"</t>
  </si>
  <si>
    <t>The total cash received On-Site is totaled in cell "J143"</t>
  </si>
  <si>
    <t>The receipts from Council Office is mapped from cell "F143"</t>
  </si>
  <si>
    <t>The total checks received On-Site is mapped from cell "H143"</t>
  </si>
  <si>
    <t>The total cash received On-Site is mapped from cell "J143"</t>
  </si>
  <si>
    <t>The total receipts are automatically calculated in cell "J148"</t>
  </si>
  <si>
    <t>Member (2-Days)</t>
  </si>
  <si>
    <t>Total number of "Members (2 Days)" registered.</t>
  </si>
  <si>
    <t xml:space="preserve">A "Lodge Reimbursement Form" should have been completed and filed with the Council-Lodge Staff Adviser, if not, </t>
  </si>
  <si>
    <t>please submit with Final Budget paperwork.</t>
  </si>
  <si>
    <r>
      <t xml:space="preserve">Column K "Fee" is mapped from the </t>
    </r>
    <r>
      <rPr>
        <b/>
        <i/>
        <sz val="10"/>
        <rFont val="Arial"/>
        <family val="2"/>
      </rPr>
      <t>Estimated Budget</t>
    </r>
    <r>
      <rPr>
        <sz val="10"/>
        <rFont val="Arial"/>
        <family val="2"/>
      </rPr>
      <t xml:space="preserve"> worksheet </t>
    </r>
    <r>
      <rPr>
        <sz val="10"/>
        <color rgb="FFFF0000"/>
        <rFont val="Arial"/>
        <family val="2"/>
      </rPr>
      <t>"Fees Matrix"</t>
    </r>
    <r>
      <rPr>
        <sz val="10"/>
        <rFont val="Arial"/>
        <family val="2"/>
      </rPr>
      <t xml:space="preserve"> Section</t>
    </r>
  </si>
  <si>
    <t>Total Revenue is automatically calculated in cell "N84"</t>
  </si>
  <si>
    <t>The Total Actual Expenses is automatically calculated: =SUM($N$98:$N$156)</t>
  </si>
  <si>
    <t>Participant (2 Days)</t>
  </si>
  <si>
    <t>Participant (2-Days)</t>
  </si>
  <si>
    <t>1-2371-290-00 (PX)</t>
  </si>
  <si>
    <t>O/A Prince William (29)</t>
  </si>
  <si>
    <t>1-2371-726-00 (PW)</t>
  </si>
  <si>
    <t xml:space="preserve"> --&gt;  PW</t>
  </si>
  <si>
    <t>Changes made to Chapter look-up … and why</t>
  </si>
  <si>
    <t>Adviser - Early Discount</t>
  </si>
  <si>
    <t>Adviser - Early Discount - No Show</t>
  </si>
  <si>
    <t>Adviser - No Show</t>
  </si>
  <si>
    <t>Adviser - Late Registration</t>
  </si>
  <si>
    <t>Adviser - Late Registration - No Show</t>
  </si>
  <si>
    <t>This is the District Executive(s) or Chapter Staff Adviser(s)</t>
  </si>
  <si>
    <t>There is only One Adviser for the Event</t>
  </si>
  <si>
    <t>Version2024</t>
  </si>
  <si>
    <t>Version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</si>
</sst>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mmm\ d\,\ yyyy"/>
    <numFmt numFmtId="166" formatCode="0.0%"/>
    <numFmt numFmtId="167" formatCode="[$-409]dd\-mmm\-yy;@"/>
    <numFmt numFmtId="168" formatCode="[$-409]mmmm\ d\,\ yyyy;@"/>
    <numFmt numFmtId="169" formatCode="&quot;Rev Dt:  &quot;mm/dd/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8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indexed="10"/>
      <name val="Arial"/>
      <family val="2"/>
    </font>
    <font>
      <i/>
      <sz val="9"/>
      <name val="Arial"/>
      <family val="2"/>
    </font>
    <font>
      <sz val="10"/>
      <color indexed="12"/>
      <name val="Lucida Handwriting"/>
      <family val="4"/>
    </font>
    <font>
      <b/>
      <sz val="11.7"/>
      <name val="Arial"/>
      <family val="2"/>
    </font>
    <font>
      <i/>
      <sz val="10"/>
      <color rgb="FF1D07C1"/>
      <name val="Arial"/>
      <family val="2"/>
    </font>
    <font>
      <sz val="10"/>
      <color rgb="FF1D07C1"/>
      <name val="Arial"/>
      <family val="2"/>
    </font>
    <font>
      <b/>
      <sz val="9"/>
      <color rgb="FF1D07C1"/>
      <name val="Arial"/>
      <family val="2"/>
    </font>
    <font>
      <b/>
      <i/>
      <sz val="10"/>
      <color rgb="FF1D07C1"/>
      <name val="Arial"/>
      <family val="2"/>
    </font>
    <font>
      <b/>
      <u/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rebuchet MS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"/>
      <family val="2"/>
    </font>
    <font>
      <b/>
      <sz val="11.7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Lucida Handwriting"/>
      <family val="4"/>
    </font>
    <font>
      <sz val="11"/>
      <color rgb="FF006100"/>
      <name val="Calibri"/>
      <family val="2"/>
      <scheme val="minor"/>
    </font>
    <font>
      <sz val="8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10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10"/>
      </right>
      <top style="dashDot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double">
        <color indexed="64"/>
      </left>
      <right style="medium">
        <color rgb="FFFF0000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indexed="1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double">
        <color indexed="64"/>
      </bottom>
      <diagonal/>
    </border>
    <border>
      <left/>
      <right style="medium">
        <color rgb="FFFF0000"/>
      </right>
      <top/>
      <bottom style="medium">
        <color indexed="10"/>
      </bottom>
      <diagonal/>
    </border>
    <border>
      <left/>
      <right style="medium">
        <color rgb="FFFF0000"/>
      </right>
      <top style="medium">
        <color indexed="10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9" fillId="16" borderId="0" applyNumberFormat="0" applyBorder="0" applyAlignment="0" applyProtection="0"/>
  </cellStyleXfs>
  <cellXfs count="50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3" borderId="0" xfId="0" applyFont="1" applyFill="1"/>
    <xf numFmtId="0" fontId="5" fillId="0" borderId="0" xfId="0" applyFont="1"/>
    <xf numFmtId="165" fontId="3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44" fontId="0" fillId="0" borderId="0" xfId="1" applyFont="1"/>
    <xf numFmtId="44" fontId="0" fillId="0" borderId="0" xfId="0" applyNumberFormat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13" fillId="0" borderId="0" xfId="0" applyFont="1" applyAlignment="1">
      <alignment horizontal="center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0" borderId="0" xfId="0" applyNumberFormat="1"/>
    <xf numFmtId="3" fontId="0" fillId="0" borderId="0" xfId="0" applyNumberFormat="1"/>
    <xf numFmtId="166" fontId="0" fillId="0" borderId="0" xfId="0" applyNumberFormat="1" applyAlignment="1">
      <alignment horizontal="center"/>
    </xf>
    <xf numFmtId="4" fontId="0" fillId="5" borderId="16" xfId="0" applyNumberFormat="1" applyFill="1" applyBorder="1"/>
    <xf numFmtId="4" fontId="0" fillId="4" borderId="24" xfId="0" applyNumberFormat="1" applyFill="1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4" fontId="0" fillId="0" borderId="26" xfId="0" applyNumberFormat="1" applyBorder="1"/>
    <xf numFmtId="0" fontId="0" fillId="0" borderId="27" xfId="0" applyBorder="1"/>
    <xf numFmtId="0" fontId="0" fillId="0" borderId="29" xfId="0" applyBorder="1" applyAlignment="1">
      <alignment horizontal="center"/>
    </xf>
    <xf numFmtId="4" fontId="0" fillId="0" borderId="30" xfId="0" applyNumberFormat="1" applyBorder="1" applyProtection="1">
      <protection locked="0"/>
    </xf>
    <xf numFmtId="4" fontId="0" fillId="2" borderId="11" xfId="0" applyNumberFormat="1" applyFill="1" applyBorder="1" applyAlignment="1" applyProtection="1">
      <alignment vertical="center"/>
      <protection locked="0"/>
    </xf>
    <xf numFmtId="4" fontId="0" fillId="0" borderId="0" xfId="0" applyNumberFormat="1" applyAlignment="1">
      <alignment horizontal="center"/>
    </xf>
    <xf numFmtId="0" fontId="6" fillId="0" borderId="26" xfId="0" applyFont="1" applyBorder="1"/>
    <xf numFmtId="4" fontId="0" fillId="0" borderId="2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" fontId="0" fillId="7" borderId="31" xfId="0" applyNumberFormat="1" applyFill="1" applyBorder="1"/>
    <xf numFmtId="0" fontId="13" fillId="0" borderId="32" xfId="0" applyFont="1" applyBorder="1" applyAlignment="1">
      <alignment horizontal="center"/>
    </xf>
    <xf numFmtId="40" fontId="0" fillId="0" borderId="23" xfId="0" applyNumberFormat="1" applyBorder="1"/>
    <xf numFmtId="40" fontId="0" fillId="5" borderId="33" xfId="0" applyNumberFormat="1" applyFill="1" applyBorder="1"/>
    <xf numFmtId="40" fontId="0" fillId="4" borderId="34" xfId="0" applyNumberFormat="1" applyFill="1" applyBorder="1"/>
    <xf numFmtId="40" fontId="0" fillId="7" borderId="35" xfId="0" applyNumberFormat="1" applyFill="1" applyBorder="1"/>
    <xf numFmtId="0" fontId="6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37" fontId="0" fillId="2" borderId="16" xfId="0" applyNumberFormat="1" applyFill="1" applyBorder="1" applyAlignment="1" applyProtection="1">
      <alignment horizontal="center" vertical="center"/>
      <protection locked="0"/>
    </xf>
    <xf numFmtId="37" fontId="0" fillId="4" borderId="16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4" fontId="0" fillId="7" borderId="35" xfId="0" applyNumberFormat="1" applyFill="1" applyBorder="1"/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/>
    <xf numFmtId="40" fontId="0" fillId="4" borderId="2" xfId="0" applyNumberFormat="1" applyFill="1" applyBorder="1"/>
    <xf numFmtId="43" fontId="0" fillId="0" borderId="0" xfId="0" applyNumberFormat="1"/>
    <xf numFmtId="3" fontId="0" fillId="2" borderId="11" xfId="0" applyNumberFormat="1" applyFill="1" applyBorder="1" applyAlignment="1" applyProtection="1">
      <alignment horizontal="center" vertical="center"/>
      <protection locked="0"/>
    </xf>
    <xf numFmtId="4" fontId="0" fillId="4" borderId="16" xfId="0" applyNumberFormat="1" applyFill="1" applyBorder="1"/>
    <xf numFmtId="4" fontId="0" fillId="5" borderId="2" xfId="0" applyNumberFormat="1" applyFill="1" applyBorder="1"/>
    <xf numFmtId="0" fontId="3" fillId="3" borderId="0" xfId="0" applyFont="1" applyFill="1" applyAlignment="1">
      <alignment wrapText="1"/>
    </xf>
    <xf numFmtId="0" fontId="24" fillId="0" borderId="0" xfId="0" applyFont="1"/>
    <xf numFmtId="0" fontId="7" fillId="0" borderId="41" xfId="0" applyFont="1" applyBorder="1"/>
    <xf numFmtId="0" fontId="7" fillId="2" borderId="50" xfId="0" applyFont="1" applyFill="1" applyBorder="1" applyProtection="1">
      <protection locked="0"/>
    </xf>
    <xf numFmtId="0" fontId="7" fillId="2" borderId="41" xfId="0" applyFont="1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" fillId="0" borderId="53" xfId="0" applyFont="1" applyBorder="1"/>
    <xf numFmtId="0" fontId="22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47" xfId="0" applyFont="1" applyBorder="1"/>
    <xf numFmtId="0" fontId="28" fillId="0" borderId="50" xfId="0" applyFont="1" applyBorder="1"/>
    <xf numFmtId="0" fontId="27" fillId="0" borderId="44" xfId="0" applyFont="1" applyBorder="1" applyAlignment="1">
      <alignment horizontal="center"/>
    </xf>
    <xf numFmtId="0" fontId="31" fillId="0" borderId="13" xfId="0" applyFont="1" applyBorder="1"/>
    <xf numFmtId="44" fontId="32" fillId="2" borderId="44" xfId="0" applyNumberFormat="1" applyFont="1" applyFill="1" applyBorder="1" applyProtection="1">
      <protection locked="0"/>
    </xf>
    <xf numFmtId="168" fontId="34" fillId="2" borderId="1" xfId="0" applyNumberFormat="1" applyFont="1" applyFill="1" applyBorder="1" applyAlignment="1" applyProtection="1">
      <alignment horizontal="center" vertical="center" shrinkToFit="1"/>
      <protection locked="0"/>
    </xf>
    <xf numFmtId="44" fontId="32" fillId="2" borderId="48" xfId="1" applyFont="1" applyFill="1" applyBorder="1" applyProtection="1">
      <protection locked="0"/>
    </xf>
    <xf numFmtId="44" fontId="32" fillId="2" borderId="42" xfId="1" applyFont="1" applyFill="1" applyBorder="1" applyProtection="1">
      <protection locked="0"/>
    </xf>
    <xf numFmtId="44" fontId="35" fillId="2" borderId="44" xfId="1" applyFont="1" applyFill="1" applyBorder="1" applyProtection="1">
      <protection locked="0"/>
    </xf>
    <xf numFmtId="44" fontId="32" fillId="2" borderId="43" xfId="1" applyFont="1" applyFill="1" applyBorder="1" applyProtection="1">
      <protection locked="0"/>
    </xf>
    <xf numFmtId="44" fontId="32" fillId="2" borderId="44" xfId="1" applyFont="1" applyFill="1" applyBorder="1" applyProtection="1">
      <protection locked="0"/>
    </xf>
    <xf numFmtId="0" fontId="36" fillId="3" borderId="0" xfId="0" applyFont="1" applyFill="1"/>
    <xf numFmtId="0" fontId="3" fillId="3" borderId="0" xfId="0" applyFont="1" applyFill="1" applyAlignment="1">
      <alignment horizontal="right" wrapText="1"/>
    </xf>
    <xf numFmtId="0" fontId="6" fillId="11" borderId="1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3" fillId="11" borderId="7" xfId="0" applyFont="1" applyFill="1" applyBorder="1"/>
    <xf numFmtId="0" fontId="3" fillId="11" borderId="8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4" fontId="0" fillId="0" borderId="15" xfId="0" applyNumberFormat="1" applyBorder="1"/>
    <xf numFmtId="0" fontId="6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4" borderId="1" xfId="0" applyNumberFormat="1" applyFill="1" applyBorder="1"/>
    <xf numFmtId="0" fontId="14" fillId="0" borderId="16" xfId="0" applyFont="1" applyBorder="1"/>
    <xf numFmtId="0" fontId="0" fillId="0" borderId="16" xfId="0" applyBorder="1"/>
    <xf numFmtId="0" fontId="3" fillId="0" borderId="6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0" fillId="2" borderId="73" xfId="0" applyFill="1" applyBorder="1" applyProtection="1">
      <protection locked="0"/>
    </xf>
    <xf numFmtId="0" fontId="14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 wrapText="1"/>
    </xf>
    <xf numFmtId="0" fontId="21" fillId="6" borderId="16" xfId="0" applyFont="1" applyFill="1" applyBorder="1" applyAlignment="1" applyProtection="1">
      <alignment horizontal="left" vertical="center" shrinkToFit="1"/>
      <protection locked="0"/>
    </xf>
    <xf numFmtId="0" fontId="0" fillId="6" borderId="16" xfId="0" applyFill="1" applyBorder="1" applyAlignment="1">
      <alignment horizontal="center"/>
    </xf>
    <xf numFmtId="43" fontId="0" fillId="6" borderId="16" xfId="0" applyNumberFormat="1" applyFill="1" applyBorder="1" applyAlignment="1" applyProtection="1">
      <alignment vertical="center"/>
      <protection locked="0"/>
    </xf>
    <xf numFmtId="44" fontId="7" fillId="0" borderId="8" xfId="1" applyFont="1" applyBorder="1" applyAlignment="1">
      <alignment vertical="center"/>
    </xf>
    <xf numFmtId="0" fontId="6" fillId="0" borderId="17" xfId="0" applyFont="1" applyBorder="1"/>
    <xf numFmtId="0" fontId="3" fillId="0" borderId="9" xfId="0" applyFont="1" applyBorder="1"/>
    <xf numFmtId="0" fontId="29" fillId="0" borderId="76" xfId="0" applyFont="1" applyBorder="1"/>
    <xf numFmtId="0" fontId="38" fillId="0" borderId="0" xfId="0" applyFont="1"/>
    <xf numFmtId="0" fontId="0" fillId="0" borderId="0" xfId="0" applyAlignment="1">
      <alignment horizontal="left"/>
    </xf>
    <xf numFmtId="4" fontId="0" fillId="5" borderId="1" xfId="0" applyNumberFormat="1" applyFill="1" applyBorder="1"/>
    <xf numFmtId="40" fontId="6" fillId="0" borderId="82" xfId="0" applyNumberFormat="1" applyFont="1" applyBorder="1"/>
    <xf numFmtId="0" fontId="4" fillId="0" borderId="0" xfId="0" applyFont="1" applyAlignment="1">
      <alignment horizontal="center"/>
    </xf>
    <xf numFmtId="0" fontId="0" fillId="0" borderId="11" xfId="0" applyBorder="1"/>
    <xf numFmtId="0" fontId="0" fillId="0" borderId="15" xfId="0" applyBorder="1"/>
    <xf numFmtId="44" fontId="3" fillId="12" borderId="10" xfId="1" applyFont="1" applyFill="1" applyBorder="1" applyAlignment="1"/>
    <xf numFmtId="44" fontId="7" fillId="12" borderId="75" xfId="1" applyFont="1" applyFill="1" applyBorder="1" applyAlignment="1"/>
    <xf numFmtId="44" fontId="7" fillId="12" borderId="75" xfId="1" applyFont="1" applyFill="1" applyBorder="1" applyAlignment="1">
      <alignment vertical="center"/>
    </xf>
    <xf numFmtId="44" fontId="7" fillId="12" borderId="10" xfId="1" applyFont="1" applyFill="1" applyBorder="1" applyAlignment="1">
      <alignment vertical="center"/>
    </xf>
    <xf numFmtId="44" fontId="6" fillId="12" borderId="14" xfId="1" applyFont="1" applyFill="1" applyBorder="1" applyAlignment="1"/>
    <xf numFmtId="44" fontId="7" fillId="12" borderId="42" xfId="1" applyFont="1" applyFill="1" applyBorder="1"/>
    <xf numFmtId="44" fontId="7" fillId="12" borderId="63" xfId="1" applyFont="1" applyFill="1" applyBorder="1"/>
    <xf numFmtId="44" fontId="3" fillId="12" borderId="45" xfId="1" applyFont="1" applyFill="1" applyBorder="1"/>
    <xf numFmtId="44" fontId="3" fillId="12" borderId="68" xfId="1" applyFont="1" applyFill="1" applyBorder="1"/>
    <xf numFmtId="44" fontId="7" fillId="12" borderId="43" xfId="1" applyFont="1" applyFill="1" applyBorder="1"/>
    <xf numFmtId="44" fontId="22" fillId="12" borderId="54" xfId="0" applyNumberFormat="1" applyFont="1" applyFill="1" applyBorder="1"/>
    <xf numFmtId="44" fontId="22" fillId="12" borderId="66" xfId="0" applyNumberFormat="1" applyFont="1" applyFill="1" applyBorder="1"/>
    <xf numFmtId="44" fontId="28" fillId="12" borderId="67" xfId="1" applyFont="1" applyFill="1" applyBorder="1"/>
    <xf numFmtId="44" fontId="6" fillId="12" borderId="68" xfId="1" applyFont="1" applyFill="1" applyBorder="1"/>
    <xf numFmtId="44" fontId="6" fillId="12" borderId="45" xfId="1" applyFont="1" applyFill="1" applyBorder="1"/>
    <xf numFmtId="44" fontId="31" fillId="12" borderId="54" xfId="1" applyFont="1" applyFill="1" applyBorder="1"/>
    <xf numFmtId="44" fontId="31" fillId="12" borderId="66" xfId="1" applyFont="1" applyFill="1" applyBorder="1"/>
    <xf numFmtId="2" fontId="0" fillId="12" borderId="1" xfId="0" applyNumberFormat="1" applyFill="1" applyBorder="1"/>
    <xf numFmtId="2" fontId="0" fillId="12" borderId="11" xfId="0" applyNumberFormat="1" applyFill="1" applyBorder="1"/>
    <xf numFmtId="4" fontId="0" fillId="12" borderId="11" xfId="0" applyNumberFormat="1" applyFill="1" applyBorder="1"/>
    <xf numFmtId="4" fontId="0" fillId="12" borderId="1" xfId="0" applyNumberFormat="1" applyFill="1" applyBorder="1"/>
    <xf numFmtId="166" fontId="0" fillId="12" borderId="1" xfId="0" applyNumberFormat="1" applyFill="1" applyBorder="1" applyAlignment="1">
      <alignment horizontal="center"/>
    </xf>
    <xf numFmtId="4" fontId="0" fillId="12" borderId="0" xfId="0" applyNumberFormat="1" applyFill="1"/>
    <xf numFmtId="4" fontId="0" fillId="12" borderId="77" xfId="0" applyNumberFormat="1" applyFill="1" applyBorder="1"/>
    <xf numFmtId="3" fontId="0" fillId="12" borderId="1" xfId="0" applyNumberFormat="1" applyFill="1" applyBorder="1" applyAlignment="1">
      <alignment horizontal="center"/>
    </xf>
    <xf numFmtId="3" fontId="0" fillId="12" borderId="11" xfId="0" applyNumberFormat="1" applyFill="1" applyBorder="1" applyAlignment="1">
      <alignment horizontal="center"/>
    </xf>
    <xf numFmtId="4" fontId="25" fillId="12" borderId="11" xfId="0" applyNumberFormat="1" applyFont="1" applyFill="1" applyBorder="1"/>
    <xf numFmtId="0" fontId="14" fillId="0" borderId="0" xfId="0" applyFont="1" applyAlignment="1">
      <alignment horizontal="left" vertical="center"/>
    </xf>
    <xf numFmtId="4" fontId="0" fillId="0" borderId="20" xfId="0" applyNumberFormat="1" applyBorder="1"/>
    <xf numFmtId="4" fontId="0" fillId="0" borderId="0" xfId="0" applyNumberFormat="1" applyAlignment="1" applyProtection="1">
      <alignment vertical="center"/>
      <protection locked="0"/>
    </xf>
    <xf numFmtId="40" fontId="0" fillId="12" borderId="39" xfId="0" applyNumberFormat="1" applyFill="1" applyBorder="1"/>
    <xf numFmtId="4" fontId="0" fillId="14" borderId="1" xfId="0" applyNumberFormat="1" applyFill="1" applyBorder="1"/>
    <xf numFmtId="4" fontId="0" fillId="12" borderId="26" xfId="0" applyNumberFormat="1" applyFill="1" applyBorder="1"/>
    <xf numFmtId="0" fontId="4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1" fontId="0" fillId="12" borderId="56" xfId="0" applyNumberFormat="1" applyFill="1" applyBorder="1" applyAlignment="1">
      <alignment horizontal="center"/>
    </xf>
    <xf numFmtId="44" fontId="0" fillId="12" borderId="57" xfId="0" applyNumberFormat="1" applyFill="1" applyBorder="1"/>
    <xf numFmtId="44" fontId="0" fillId="12" borderId="16" xfId="0" applyNumberFormat="1" applyFill="1" applyBorder="1" applyAlignment="1" applyProtection="1">
      <alignment vertical="center"/>
      <protection locked="0"/>
    </xf>
    <xf numFmtId="44" fontId="0" fillId="12" borderId="16" xfId="0" applyNumberFormat="1" applyFill="1" applyBorder="1" applyProtection="1">
      <protection locked="0"/>
    </xf>
    <xf numFmtId="41" fontId="0" fillId="12" borderId="16" xfId="0" applyNumberFormat="1" applyFill="1" applyBorder="1" applyAlignment="1">
      <alignment horizontal="center"/>
    </xf>
    <xf numFmtId="44" fontId="0" fillId="12" borderId="52" xfId="0" applyNumberFormat="1" applyFill="1" applyBorder="1"/>
    <xf numFmtId="41" fontId="0" fillId="12" borderId="71" xfId="0" applyNumberFormat="1" applyFill="1" applyBorder="1" applyAlignment="1">
      <alignment horizontal="center"/>
    </xf>
    <xf numFmtId="44" fontId="0" fillId="12" borderId="72" xfId="0" applyNumberFormat="1" applyFill="1" applyBorder="1"/>
    <xf numFmtId="0" fontId="0" fillId="12" borderId="16" xfId="0" applyFill="1" applyBorder="1" applyAlignment="1">
      <alignment horizontal="center"/>
    </xf>
    <xf numFmtId="0" fontId="0" fillId="12" borderId="38" xfId="0" applyFill="1" applyBorder="1"/>
    <xf numFmtId="0" fontId="10" fillId="0" borderId="0" xfId="0" applyFont="1"/>
    <xf numFmtId="0" fontId="14" fillId="0" borderId="0" xfId="0" applyFont="1"/>
    <xf numFmtId="0" fontId="14" fillId="0" borderId="32" xfId="0" applyFont="1" applyBorder="1" applyAlignment="1">
      <alignment horizontal="center"/>
    </xf>
    <xf numFmtId="0" fontId="0" fillId="0" borderId="90" xfId="0" applyBorder="1"/>
    <xf numFmtId="43" fontId="0" fillId="0" borderId="32" xfId="0" applyNumberFormat="1" applyBorder="1" applyProtection="1">
      <protection locked="0"/>
    </xf>
    <xf numFmtId="43" fontId="0" fillId="4" borderId="91" xfId="0" applyNumberFormat="1" applyFill="1" applyBorder="1"/>
    <xf numFmtId="0" fontId="19" fillId="0" borderId="16" xfId="0" applyFont="1" applyBorder="1" applyAlignment="1">
      <alignment horizontal="center"/>
    </xf>
    <xf numFmtId="3" fontId="3" fillId="12" borderId="0" xfId="0" applyNumberFormat="1" applyFont="1" applyFill="1" applyAlignment="1">
      <alignment horizontal="center"/>
    </xf>
    <xf numFmtId="3" fontId="3" fillId="12" borderId="40" xfId="0" applyNumberFormat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0" borderId="95" xfId="0" applyFont="1" applyBorder="1"/>
    <xf numFmtId="0" fontId="25" fillId="6" borderId="95" xfId="0" applyFont="1" applyFill="1" applyBorder="1" applyAlignment="1" applyProtection="1">
      <alignment vertical="center" shrinkToFit="1"/>
      <protection locked="0"/>
    </xf>
    <xf numFmtId="0" fontId="0" fillId="0" borderId="92" xfId="0" applyBorder="1"/>
    <xf numFmtId="0" fontId="0" fillId="0" borderId="96" xfId="0" applyBorder="1"/>
    <xf numFmtId="0" fontId="3" fillId="0" borderId="92" xfId="0" applyFont="1" applyBorder="1"/>
    <xf numFmtId="0" fontId="14" fillId="10" borderId="92" xfId="0" applyFont="1" applyFill="1" applyBorder="1"/>
    <xf numFmtId="0" fontId="41" fillId="0" borderId="92" xfId="0" applyFont="1" applyBorder="1"/>
    <xf numFmtId="0" fontId="14" fillId="0" borderId="97" xfId="0" applyFont="1" applyBorder="1" applyAlignment="1">
      <alignment horizontal="center"/>
    </xf>
    <xf numFmtId="43" fontId="0" fillId="6" borderId="97" xfId="0" applyNumberFormat="1" applyFill="1" applyBorder="1" applyAlignment="1" applyProtection="1">
      <alignment vertical="center"/>
      <protection locked="0"/>
    </xf>
    <xf numFmtId="0" fontId="0" fillId="0" borderId="32" xfId="0" applyBorder="1"/>
    <xf numFmtId="40" fontId="0" fillId="7" borderId="91" xfId="0" applyNumberFormat="1" applyFill="1" applyBorder="1"/>
    <xf numFmtId="0" fontId="0" fillId="0" borderId="99" xfId="0" applyBorder="1"/>
    <xf numFmtId="0" fontId="0" fillId="0" borderId="100" xfId="0" applyBorder="1"/>
    <xf numFmtId="0" fontId="3" fillId="0" borderId="0" xfId="0" applyFont="1" applyAlignment="1">
      <alignment horizontal="left" vertical="center"/>
    </xf>
    <xf numFmtId="3" fontId="33" fillId="12" borderId="1" xfId="0" applyNumberFormat="1" applyFont="1" applyFill="1" applyBorder="1" applyAlignment="1" applyProtection="1">
      <alignment horizontal="center" vertical="center"/>
      <protection locked="0"/>
    </xf>
    <xf numFmtId="3" fontId="3" fillId="12" borderId="1" xfId="0" applyNumberFormat="1" applyFont="1" applyFill="1" applyBorder="1" applyAlignment="1">
      <alignment horizontal="center" vertical="center"/>
    </xf>
    <xf numFmtId="3" fontId="0" fillId="12" borderId="1" xfId="0" applyNumberFormat="1" applyFill="1" applyBorder="1" applyAlignment="1">
      <alignment horizontal="center" vertical="center"/>
    </xf>
    <xf numFmtId="4" fontId="0" fillId="2" borderId="89" xfId="0" applyNumberFormat="1" applyFill="1" applyBorder="1" applyAlignment="1" applyProtection="1">
      <alignment vertical="center"/>
      <protection locked="0"/>
    </xf>
    <xf numFmtId="40" fontId="3" fillId="0" borderId="101" xfId="0" applyNumberFormat="1" applyFont="1" applyBorder="1"/>
    <xf numFmtId="6" fontId="0" fillId="0" borderId="0" xfId="0" applyNumberFormat="1"/>
    <xf numFmtId="164" fontId="18" fillId="12" borderId="1" xfId="0" applyNumberFormat="1" applyFont="1" applyFill="1" applyBorder="1" applyAlignment="1">
      <alignment horizontal="center" shrinkToFit="1"/>
    </xf>
    <xf numFmtId="40" fontId="0" fillId="0" borderId="32" xfId="0" applyNumberFormat="1" applyBorder="1"/>
    <xf numFmtId="0" fontId="42" fillId="3" borderId="0" xfId="0" applyFont="1" applyFill="1"/>
    <xf numFmtId="0" fontId="42" fillId="0" borderId="0" xfId="0" applyFont="1"/>
    <xf numFmtId="0" fontId="42" fillId="0" borderId="59" xfId="0" applyFont="1" applyBorder="1"/>
    <xf numFmtId="0" fontId="42" fillId="0" borderId="64" xfId="0" applyFont="1" applyBorder="1"/>
    <xf numFmtId="0" fontId="42" fillId="0" borderId="61" xfId="0" applyFont="1" applyBorder="1"/>
    <xf numFmtId="0" fontId="42" fillId="0" borderId="36" xfId="0" applyFont="1" applyBorder="1"/>
    <xf numFmtId="0" fontId="42" fillId="0" borderId="60" xfId="0" applyFont="1" applyBorder="1"/>
    <xf numFmtId="0" fontId="42" fillId="0" borderId="65" xfId="0" applyFont="1" applyBorder="1"/>
    <xf numFmtId="0" fontId="42" fillId="15" borderId="0" xfId="0" applyFont="1" applyFill="1"/>
    <xf numFmtId="43" fontId="6" fillId="12" borderId="58" xfId="0" applyNumberFormat="1" applyFont="1" applyFill="1" applyBorder="1"/>
    <xf numFmtId="43" fontId="6" fillId="12" borderId="98" xfId="0" applyNumberFormat="1" applyFont="1" applyFill="1" applyBorder="1"/>
    <xf numFmtId="0" fontId="3" fillId="15" borderId="0" xfId="0" applyFont="1" applyFill="1"/>
    <xf numFmtId="0" fontId="0" fillId="2" borderId="1" xfId="0" applyFill="1" applyBorder="1" applyProtection="1">
      <protection locked="0"/>
    </xf>
    <xf numFmtId="0" fontId="42" fillId="15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3" fillId="0" borderId="52" xfId="0" applyFont="1" applyBorder="1" applyAlignment="1">
      <alignment horizontal="center"/>
    </xf>
    <xf numFmtId="44" fontId="7" fillId="12" borderId="107" xfId="1" applyFont="1" applyFill="1" applyBorder="1"/>
    <xf numFmtId="44" fontId="7" fillId="12" borderId="88" xfId="1" applyFont="1" applyFill="1" applyBorder="1"/>
    <xf numFmtId="44" fontId="7" fillId="0" borderId="107" xfId="1" applyFont="1" applyFill="1" applyBorder="1"/>
    <xf numFmtId="44" fontId="3" fillId="12" borderId="109" xfId="1" applyFont="1" applyFill="1" applyBorder="1"/>
    <xf numFmtId="44" fontId="9" fillId="12" borderId="4" xfId="1" applyFont="1" applyFill="1" applyBorder="1"/>
    <xf numFmtId="0" fontId="0" fillId="0" borderId="7" xfId="0" applyBorder="1"/>
    <xf numFmtId="0" fontId="3" fillId="0" borderId="7" xfId="0" applyFont="1" applyBorder="1"/>
    <xf numFmtId="44" fontId="46" fillId="12" borderId="5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3" fontId="0" fillId="6" borderId="89" xfId="0" applyNumberFormat="1" applyFill="1" applyBorder="1" applyProtection="1">
      <protection locked="0"/>
    </xf>
    <xf numFmtId="0" fontId="6" fillId="0" borderId="11" xfId="0" applyFont="1" applyBorder="1" applyAlignment="1">
      <alignment horizontal="center"/>
    </xf>
    <xf numFmtId="168" fontId="34" fillId="2" borderId="1" xfId="0" applyNumberFormat="1" applyFont="1" applyFill="1" applyBorder="1" applyAlignment="1" applyProtection="1">
      <alignment horizontal="center" vertical="center"/>
      <protection locked="0"/>
    </xf>
    <xf numFmtId="168" fontId="4" fillId="12" borderId="1" xfId="0" applyNumberFormat="1" applyFont="1" applyFill="1" applyBorder="1" applyAlignment="1">
      <alignment horizontal="center" vertical="center"/>
    </xf>
    <xf numFmtId="37" fontId="6" fillId="12" borderId="8" xfId="1" applyNumberFormat="1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74" xfId="0" applyFill="1" applyBorder="1" applyAlignment="1" applyProtection="1">
      <alignment horizontal="left"/>
      <protection locked="0"/>
    </xf>
    <xf numFmtId="0" fontId="6" fillId="15" borderId="0" xfId="0" applyFont="1" applyFill="1"/>
    <xf numFmtId="0" fontId="0" fillId="15" borderId="0" xfId="0" applyFill="1"/>
    <xf numFmtId="0" fontId="3" fillId="11" borderId="17" xfId="0" applyFont="1" applyFill="1" applyBorder="1"/>
    <xf numFmtId="0" fontId="3" fillId="11" borderId="14" xfId="0" applyFont="1" applyFill="1" applyBorder="1" applyAlignment="1">
      <alignment horizontal="center"/>
    </xf>
    <xf numFmtId="4" fontId="0" fillId="14" borderId="77" xfId="0" applyNumberFormat="1" applyFill="1" applyBorder="1"/>
    <xf numFmtId="4" fontId="0" fillId="14" borderId="78" xfId="0" applyNumberFormat="1" applyFill="1" applyBorder="1" applyProtection="1">
      <protection locked="0"/>
    </xf>
    <xf numFmtId="0" fontId="3" fillId="3" borderId="15" xfId="0" applyFont="1" applyFill="1" applyBorder="1"/>
    <xf numFmtId="0" fontId="42" fillId="3" borderId="15" xfId="0" applyFont="1" applyFill="1" applyBorder="1"/>
    <xf numFmtId="0" fontId="42" fillId="15" borderId="15" xfId="0" applyFont="1" applyFill="1" applyBorder="1"/>
    <xf numFmtId="0" fontId="29" fillId="0" borderId="112" xfId="0" applyFont="1" applyBorder="1"/>
    <xf numFmtId="0" fontId="29" fillId="0" borderId="9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44" fontId="7" fillId="0" borderId="10" xfId="1" applyFont="1" applyBorder="1" applyAlignment="1">
      <alignment vertical="center"/>
    </xf>
    <xf numFmtId="0" fontId="7" fillId="0" borderId="119" xfId="0" applyFont="1" applyBorder="1"/>
    <xf numFmtId="44" fontId="32" fillId="2" borderId="120" xfId="1" applyFont="1" applyFill="1" applyBorder="1" applyProtection="1">
      <protection locked="0"/>
    </xf>
    <xf numFmtId="44" fontId="7" fillId="12" borderId="120" xfId="1" applyFont="1" applyFill="1" applyBorder="1"/>
    <xf numFmtId="44" fontId="7" fillId="12" borderId="121" xfId="1" applyFont="1" applyFill="1" applyBorder="1"/>
    <xf numFmtId="0" fontId="13" fillId="0" borderId="1" xfId="0" applyFont="1" applyBorder="1" applyAlignment="1">
      <alignment horizontal="center"/>
    </xf>
    <xf numFmtId="44" fontId="7" fillId="2" borderId="42" xfId="1" applyFont="1" applyFill="1" applyBorder="1"/>
    <xf numFmtId="44" fontId="7" fillId="2" borderId="107" xfId="1" applyFont="1" applyFill="1" applyBorder="1"/>
    <xf numFmtId="44" fontId="7" fillId="2" borderId="44" xfId="1" applyFont="1" applyFill="1" applyBorder="1"/>
    <xf numFmtId="44" fontId="7" fillId="2" borderId="108" xfId="1" applyFont="1" applyFill="1" applyBorder="1"/>
    <xf numFmtId="44" fontId="7" fillId="2" borderId="67" xfId="1" applyFont="1" applyFill="1" applyBorder="1"/>
    <xf numFmtId="4" fontId="37" fillId="0" borderId="0" xfId="0" applyNumberFormat="1" applyFont="1"/>
    <xf numFmtId="44" fontId="7" fillId="2" borderId="108" xfId="1" applyFont="1" applyFill="1" applyBorder="1" applyProtection="1">
      <protection locked="0"/>
    </xf>
    <xf numFmtId="0" fontId="6" fillId="0" borderId="0" xfId="0" applyFont="1" applyAlignment="1">
      <alignment horizontal="left"/>
    </xf>
    <xf numFmtId="37" fontId="0" fillId="17" borderId="16" xfId="0" applyNumberFormat="1" applyFill="1" applyBorder="1" applyAlignment="1" applyProtection="1">
      <alignment horizontal="center" vertical="center"/>
      <protection locked="0"/>
    </xf>
    <xf numFmtId="37" fontId="0" fillId="18" borderId="56" xfId="0" applyNumberFormat="1" applyFill="1" applyBorder="1" applyAlignment="1" applyProtection="1">
      <alignment horizontal="center" vertical="center"/>
      <protection locked="0"/>
    </xf>
    <xf numFmtId="37" fontId="0" fillId="18" borderId="16" xfId="0" applyNumberFormat="1" applyFill="1" applyBorder="1" applyAlignment="1" applyProtection="1">
      <alignment horizontal="center" vertical="center"/>
      <protection locked="0"/>
    </xf>
    <xf numFmtId="37" fontId="0" fillId="18" borderId="71" xfId="0" applyNumberFormat="1" applyFill="1" applyBorder="1" applyAlignment="1" applyProtection="1">
      <alignment horizontal="center" vertical="center"/>
      <protection locked="0"/>
    </xf>
    <xf numFmtId="37" fontId="0" fillId="20" borderId="56" xfId="0" applyNumberFormat="1" applyFill="1" applyBorder="1" applyAlignment="1" applyProtection="1">
      <alignment horizontal="center" vertical="center"/>
      <protection locked="0"/>
    </xf>
    <xf numFmtId="37" fontId="0" fillId="20" borderId="16" xfId="0" applyNumberFormat="1" applyFill="1" applyBorder="1" applyAlignment="1" applyProtection="1">
      <alignment horizontal="center" vertical="center"/>
      <protection locked="0"/>
    </xf>
    <xf numFmtId="37" fontId="0" fillId="20" borderId="71" xfId="0" applyNumberFormat="1" applyFill="1" applyBorder="1" applyAlignment="1" applyProtection="1">
      <alignment horizontal="center" vertical="center"/>
      <protection locked="0"/>
    </xf>
    <xf numFmtId="0" fontId="0" fillId="20" borderId="16" xfId="0" applyFill="1" applyBorder="1" applyAlignment="1" applyProtection="1">
      <alignment horizontal="center"/>
      <protection locked="0"/>
    </xf>
    <xf numFmtId="37" fontId="0" fillId="21" borderId="56" xfId="0" applyNumberFormat="1" applyFill="1" applyBorder="1" applyAlignment="1" applyProtection="1">
      <alignment horizontal="center" vertical="center"/>
      <protection locked="0"/>
    </xf>
    <xf numFmtId="37" fontId="0" fillId="21" borderId="16" xfId="0" applyNumberFormat="1" applyFill="1" applyBorder="1" applyAlignment="1" applyProtection="1">
      <alignment horizontal="center" vertical="center"/>
      <protection locked="0"/>
    </xf>
    <xf numFmtId="37" fontId="0" fillId="21" borderId="71" xfId="0" applyNumberFormat="1" applyFill="1" applyBorder="1" applyAlignment="1" applyProtection="1">
      <alignment horizontal="center" vertical="center"/>
      <protection locked="0"/>
    </xf>
    <xf numFmtId="37" fontId="0" fillId="12" borderId="16" xfId="0" applyNumberFormat="1" applyFill="1" applyBorder="1" applyAlignment="1" applyProtection="1">
      <alignment horizontal="center" vertical="center"/>
      <protection locked="0"/>
    </xf>
    <xf numFmtId="37" fontId="0" fillId="19" borderId="16" xfId="0" applyNumberFormat="1" applyFill="1" applyBorder="1" applyAlignment="1" applyProtection="1">
      <alignment horizontal="center" vertical="center"/>
      <protection locked="0"/>
    </xf>
    <xf numFmtId="41" fontId="0" fillId="19" borderId="16" xfId="0" applyNumberFormat="1" applyFill="1" applyBorder="1" applyAlignment="1">
      <alignment horizontal="center"/>
    </xf>
    <xf numFmtId="44" fontId="0" fillId="19" borderId="72" xfId="0" applyNumberFormat="1" applyFill="1" applyBorder="1"/>
    <xf numFmtId="0" fontId="3" fillId="10" borderId="0" xfId="0" applyFont="1" applyFill="1"/>
    <xf numFmtId="0" fontId="6" fillId="0" borderId="26" xfId="0" applyFont="1" applyBorder="1" applyAlignment="1">
      <alignment horizontal="right"/>
    </xf>
    <xf numFmtId="0" fontId="3" fillId="0" borderId="26" xfId="0" applyFont="1" applyBorder="1"/>
    <xf numFmtId="0" fontId="42" fillId="10" borderId="0" xfId="0" applyFont="1" applyFill="1"/>
    <xf numFmtId="0" fontId="6" fillId="3" borderId="0" xfId="0" applyFont="1" applyFill="1"/>
    <xf numFmtId="0" fontId="40" fillId="3" borderId="0" xfId="0" applyFont="1" applyFill="1"/>
    <xf numFmtId="0" fontId="42" fillId="18" borderId="0" xfId="0" applyFont="1" applyFill="1"/>
    <xf numFmtId="0" fontId="42" fillId="17" borderId="0" xfId="0" applyFont="1" applyFill="1"/>
    <xf numFmtId="0" fontId="42" fillId="20" borderId="0" xfId="0" applyFont="1" applyFill="1"/>
    <xf numFmtId="0" fontId="42" fillId="21" borderId="0" xfId="0" applyFont="1" applyFill="1"/>
    <xf numFmtId="0" fontId="3" fillId="12" borderId="0" xfId="0" applyFont="1" applyFill="1"/>
    <xf numFmtId="0" fontId="42" fillId="12" borderId="0" xfId="0" applyFont="1" applyFill="1"/>
    <xf numFmtId="0" fontId="6" fillId="10" borderId="0" xfId="0" applyFont="1" applyFill="1"/>
    <xf numFmtId="0" fontId="3" fillId="16" borderId="0" xfId="2" applyFont="1"/>
    <xf numFmtId="0" fontId="42" fillId="22" borderId="0" xfId="0" applyFont="1" applyFill="1"/>
    <xf numFmtId="0" fontId="42" fillId="11" borderId="0" xfId="0" applyFont="1" applyFill="1"/>
    <xf numFmtId="0" fontId="8" fillId="3" borderId="0" xfId="0" applyFont="1" applyFill="1"/>
    <xf numFmtId="0" fontId="42" fillId="3" borderId="0" xfId="0" applyFont="1" applyFill="1" applyAlignment="1">
      <alignment horizontal="right"/>
    </xf>
    <xf numFmtId="0" fontId="47" fillId="0" borderId="0" xfId="0" applyFont="1"/>
    <xf numFmtId="0" fontId="20" fillId="11" borderId="0" xfId="0" applyFont="1" applyFill="1"/>
    <xf numFmtId="0" fontId="42" fillId="0" borderId="0" xfId="0" applyFont="1" applyAlignment="1">
      <alignment horizontal="right"/>
    </xf>
    <xf numFmtId="0" fontId="42" fillId="11" borderId="7" xfId="0" applyFont="1" applyFill="1" applyBorder="1"/>
    <xf numFmtId="0" fontId="42" fillId="11" borderId="8" xfId="0" applyFont="1" applyFill="1" applyBorder="1" applyAlignment="1">
      <alignment horizontal="center"/>
    </xf>
    <xf numFmtId="0" fontId="42" fillId="11" borderId="12" xfId="0" applyFont="1" applyFill="1" applyBorder="1"/>
    <xf numFmtId="0" fontId="42" fillId="11" borderId="18" xfId="0" applyFont="1" applyFill="1" applyBorder="1"/>
    <xf numFmtId="0" fontId="36" fillId="0" borderId="0" xfId="0" applyFont="1"/>
    <xf numFmtId="0" fontId="41" fillId="0" borderId="0" xfId="0" applyFont="1" applyAlignment="1">
      <alignment horizontal="center"/>
    </xf>
    <xf numFmtId="37" fontId="0" fillId="17" borderId="56" xfId="0" applyNumberFormat="1" applyFill="1" applyBorder="1" applyAlignment="1" applyProtection="1">
      <alignment horizontal="center" vertical="center"/>
      <protection locked="0"/>
    </xf>
    <xf numFmtId="37" fontId="0" fillId="17" borderId="71" xfId="0" applyNumberFormat="1" applyFill="1" applyBorder="1" applyAlignment="1" applyProtection="1">
      <alignment horizontal="center" vertical="center"/>
      <protection locked="0"/>
    </xf>
    <xf numFmtId="4" fontId="0" fillId="12" borderId="11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9" fillId="0" borderId="112" xfId="0" applyFont="1" applyBorder="1" applyAlignment="1">
      <alignment horizontal="left"/>
    </xf>
    <xf numFmtId="0" fontId="7" fillId="0" borderId="122" xfId="0" applyFont="1" applyBorder="1"/>
    <xf numFmtId="3" fontId="0" fillId="12" borderId="0" xfId="0" applyNumberFormat="1" applyFill="1" applyAlignment="1">
      <alignment horizontal="center"/>
    </xf>
    <xf numFmtId="0" fontId="30" fillId="0" borderId="112" xfId="0" applyFont="1" applyBorder="1" applyAlignment="1" applyProtection="1">
      <alignment vertical="center" wrapText="1"/>
      <protection locked="0"/>
    </xf>
    <xf numFmtId="0" fontId="30" fillId="0" borderId="113" xfId="0" applyFont="1" applyBorder="1" applyAlignment="1" applyProtection="1">
      <alignment vertical="center" wrapText="1"/>
      <protection locked="0"/>
    </xf>
    <xf numFmtId="0" fontId="30" fillId="0" borderId="7" xfId="0" applyFont="1" applyBorder="1" applyAlignment="1" applyProtection="1">
      <alignment vertical="center" wrapText="1"/>
      <protection locked="0"/>
    </xf>
    <xf numFmtId="0" fontId="30" fillId="0" borderId="8" xfId="0" applyFont="1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19" fillId="10" borderId="92" xfId="0" applyFont="1" applyFill="1" applyBorder="1"/>
    <xf numFmtId="0" fontId="37" fillId="0" borderId="0" xfId="0" applyFont="1" applyAlignment="1">
      <alignment horizontal="center"/>
    </xf>
    <xf numFmtId="0" fontId="19" fillId="0" borderId="0" xfId="0" applyFont="1"/>
    <xf numFmtId="0" fontId="37" fillId="0" borderId="0" xfId="0" applyFont="1"/>
    <xf numFmtId="0" fontId="37" fillId="0" borderId="32" xfId="0" applyFont="1" applyBorder="1"/>
    <xf numFmtId="0" fontId="50" fillId="0" borderId="0" xfId="0" applyFont="1"/>
    <xf numFmtId="0" fontId="37" fillId="12" borderId="0" xfId="0" applyFont="1" applyFill="1" applyAlignment="1">
      <alignment horizontal="center"/>
    </xf>
    <xf numFmtId="0" fontId="10" fillId="15" borderId="0" xfId="0" applyFont="1" applyFill="1"/>
    <xf numFmtId="0" fontId="50" fillId="15" borderId="0" xfId="0" applyFont="1" applyFill="1"/>
    <xf numFmtId="0" fontId="37" fillId="0" borderId="102" xfId="0" applyFont="1" applyBorder="1"/>
    <xf numFmtId="0" fontId="37" fillId="12" borderId="103" xfId="0" applyFont="1" applyFill="1" applyBorder="1" applyAlignment="1">
      <alignment horizontal="center"/>
    </xf>
    <xf numFmtId="0" fontId="37" fillId="0" borderId="104" xfId="0" applyFont="1" applyBorder="1"/>
    <xf numFmtId="0" fontId="37" fillId="0" borderId="105" xfId="0" applyFont="1" applyBorder="1"/>
    <xf numFmtId="0" fontId="42" fillId="10" borderId="8" xfId="0" applyFont="1" applyFill="1" applyBorder="1" applyAlignment="1">
      <alignment horizontal="center"/>
    </xf>
    <xf numFmtId="0" fontId="42" fillId="10" borderId="62" xfId="0" applyFont="1" applyFill="1" applyBorder="1"/>
    <xf numFmtId="0" fontId="42" fillId="10" borderId="11" xfId="0" applyFont="1" applyFill="1" applyBorder="1" applyAlignment="1">
      <alignment horizontal="center"/>
    </xf>
    <xf numFmtId="0" fontId="0" fillId="10" borderId="38" xfId="0" quotePrefix="1" applyFill="1" applyBorder="1" applyAlignment="1">
      <alignment horizontal="left"/>
    </xf>
    <xf numFmtId="0" fontId="0" fillId="6" borderId="16" xfId="0" applyFill="1" applyBorder="1" applyProtection="1">
      <protection locked="0"/>
    </xf>
    <xf numFmtId="43" fontId="0" fillId="6" borderId="16" xfId="0" applyNumberFormat="1" applyFill="1" applyBorder="1" applyProtection="1">
      <protection locked="0"/>
    </xf>
    <xf numFmtId="169" fontId="0" fillId="0" borderId="0" xfId="0" applyNumberFormat="1" applyAlignment="1">
      <alignment horizontal="right" indent="1"/>
    </xf>
    <xf numFmtId="0" fontId="3" fillId="3" borderId="0" xfId="0" applyFont="1" applyFill="1" applyAlignment="1">
      <alignment horizontal="left" wrapText="1"/>
    </xf>
    <xf numFmtId="0" fontId="42" fillId="3" borderId="0" xfId="0" applyFont="1" applyFill="1" applyAlignment="1">
      <alignment horizontal="left" wrapText="1"/>
    </xf>
    <xf numFmtId="0" fontId="8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7" xfId="0" applyFont="1" applyBorder="1" applyAlignment="1">
      <alignment wrapText="1"/>
    </xf>
    <xf numFmtId="0" fontId="7" fillId="0" borderId="41" xfId="0" applyFont="1" applyBorder="1" applyAlignment="1">
      <alignment wrapText="1"/>
    </xf>
    <xf numFmtId="44" fontId="32" fillId="2" borderId="48" xfId="1" applyFont="1" applyFill="1" applyBorder="1" applyAlignment="1" applyProtection="1">
      <alignment horizontal="center"/>
      <protection locked="0"/>
    </xf>
    <xf numFmtId="44" fontId="32" fillId="2" borderId="42" xfId="1" applyFont="1" applyFill="1" applyBorder="1" applyAlignment="1" applyProtection="1">
      <alignment horizontal="center"/>
      <protection locked="0"/>
    </xf>
    <xf numFmtId="0" fontId="22" fillId="0" borderId="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0" fillId="0" borderId="112" xfId="0" applyFont="1" applyBorder="1" applyAlignment="1" applyProtection="1">
      <alignment horizontal="center" vertical="center" wrapText="1"/>
      <protection locked="0"/>
    </xf>
    <xf numFmtId="0" fontId="30" fillId="0" borderId="113" xfId="0" applyFont="1" applyBorder="1" applyAlignment="1" applyProtection="1">
      <alignment horizontal="center" vertical="center" wrapText="1"/>
      <protection locked="0"/>
    </xf>
    <xf numFmtId="0" fontId="30" fillId="0" borderId="7" xfId="0" applyFont="1" applyBorder="1" applyAlignment="1" applyProtection="1">
      <alignment horizontal="center" vertical="center" wrapText="1"/>
      <protection locked="0"/>
    </xf>
    <xf numFmtId="0" fontId="30" fillId="0" borderId="8" xfId="0" applyFont="1" applyBorder="1" applyAlignment="1" applyProtection="1">
      <alignment horizontal="center" vertical="center" wrapText="1"/>
      <protection locked="0"/>
    </xf>
    <xf numFmtId="0" fontId="6" fillId="0" borderId="11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4" fontId="7" fillId="12" borderId="86" xfId="1" applyFont="1" applyFill="1" applyBorder="1" applyAlignment="1">
      <alignment horizontal="center"/>
    </xf>
    <xf numFmtId="44" fontId="7" fillId="12" borderId="43" xfId="1" applyFont="1" applyFill="1" applyBorder="1" applyAlignment="1">
      <alignment horizontal="center"/>
    </xf>
    <xf numFmtId="44" fontId="7" fillId="12" borderId="87" xfId="1" applyFont="1" applyFill="1" applyBorder="1" applyAlignment="1">
      <alignment horizontal="center"/>
    </xf>
    <xf numFmtId="44" fontId="7" fillId="12" borderId="88" xfId="1" applyFont="1" applyFill="1" applyBorder="1" applyAlignment="1">
      <alignment horizontal="center"/>
    </xf>
    <xf numFmtId="0" fontId="9" fillId="0" borderId="117" xfId="0" applyFont="1" applyBorder="1" applyAlignment="1">
      <alignment horizontal="left"/>
    </xf>
    <xf numFmtId="0" fontId="9" fillId="0" borderId="118" xfId="0" applyFont="1" applyBorder="1" applyAlignment="1">
      <alignment horizontal="left"/>
    </xf>
    <xf numFmtId="0" fontId="22" fillId="0" borderId="6" xfId="0" applyFont="1" applyBorder="1" applyAlignment="1">
      <alignment horizontal="center"/>
    </xf>
    <xf numFmtId="0" fontId="40" fillId="10" borderId="62" xfId="0" applyFont="1" applyFill="1" applyBorder="1" applyAlignment="1">
      <alignment horizontal="center"/>
    </xf>
    <xf numFmtId="0" fontId="40" fillId="10" borderId="11" xfId="0" applyFont="1" applyFill="1" applyBorder="1" applyAlignment="1">
      <alignment horizontal="center"/>
    </xf>
    <xf numFmtId="0" fontId="40" fillId="10" borderId="38" xfId="0" applyFont="1" applyFill="1" applyBorder="1" applyAlignment="1">
      <alignment horizontal="center"/>
    </xf>
    <xf numFmtId="0" fontId="42" fillId="1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8" fillId="0" borderId="49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48" fillId="0" borderId="112" xfId="0" applyFont="1" applyBorder="1" applyAlignment="1">
      <alignment horizontal="center"/>
    </xf>
    <xf numFmtId="0" fontId="48" fillId="0" borderId="1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12" borderId="1" xfId="0" applyFill="1" applyBorder="1" applyAlignment="1">
      <alignment horizontal="left"/>
    </xf>
    <xf numFmtId="0" fontId="6" fillId="0" borderId="0" xfId="0" applyFont="1"/>
    <xf numFmtId="0" fontId="0" fillId="2" borderId="1" xfId="0" applyFill="1" applyBorder="1" applyAlignment="1" applyProtection="1">
      <alignment horizontal="left" vertical="center"/>
      <protection locked="0"/>
    </xf>
    <xf numFmtId="0" fontId="6" fillId="7" borderId="0" xfId="0" applyFont="1" applyFill="1"/>
    <xf numFmtId="0" fontId="0" fillId="0" borderId="0" xfId="0"/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1" xfId="0" applyBorder="1"/>
    <xf numFmtId="0" fontId="6" fillId="4" borderId="1" xfId="0" applyFont="1" applyFill="1" applyBorder="1"/>
    <xf numFmtId="0" fontId="3" fillId="0" borderId="0" xfId="0" applyFont="1" applyAlignment="1">
      <alignment horizontal="left"/>
    </xf>
    <xf numFmtId="0" fontId="6" fillId="0" borderId="1" xfId="0" applyFont="1" applyBorder="1"/>
    <xf numFmtId="0" fontId="6" fillId="7" borderId="1" xfId="0" applyFont="1" applyFill="1" applyBorder="1"/>
    <xf numFmtId="0" fontId="3" fillId="0" borderId="0" xfId="0" applyFont="1" applyAlignment="1">
      <alignment horizontal="left" wrapText="1"/>
    </xf>
    <xf numFmtId="0" fontId="42" fillId="0" borderId="1" xfId="0" applyFont="1" applyBorder="1" applyAlignment="1">
      <alignment horizontal="left"/>
    </xf>
    <xf numFmtId="0" fontId="0" fillId="22" borderId="0" xfId="0" applyFill="1" applyAlignment="1">
      <alignment horizont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/>
    </xf>
    <xf numFmtId="4" fontId="14" fillId="0" borderId="26" xfId="0" applyNumberFormat="1" applyFont="1" applyBorder="1"/>
    <xf numFmtId="0" fontId="3" fillId="0" borderId="0" xfId="0" applyFont="1"/>
    <xf numFmtId="0" fontId="6" fillId="8" borderId="22" xfId="0" applyFont="1" applyFill="1" applyBorder="1"/>
    <xf numFmtId="0" fontId="6" fillId="8" borderId="0" xfId="0" applyFont="1" applyFill="1"/>
    <xf numFmtId="0" fontId="6" fillId="22" borderId="22" xfId="0" applyFont="1" applyFill="1" applyBorder="1"/>
    <xf numFmtId="0" fontId="6" fillId="22" borderId="0" xfId="0" applyFont="1" applyFill="1"/>
    <xf numFmtId="0" fontId="6" fillId="0" borderId="22" xfId="0" applyFont="1" applyBorder="1"/>
    <xf numFmtId="0" fontId="6" fillId="3" borderId="22" xfId="0" applyFont="1" applyFill="1" applyBorder="1"/>
    <xf numFmtId="0" fontId="6" fillId="3" borderId="0" xfId="0" applyFont="1" applyFill="1"/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4" borderId="0" xfId="0" applyFill="1"/>
    <xf numFmtId="0" fontId="0" fillId="0" borderId="79" xfId="0" applyBorder="1" applyAlignment="1">
      <alignment horizontal="left"/>
    </xf>
    <xf numFmtId="0" fontId="6" fillId="12" borderId="1" xfId="0" applyFont="1" applyFill="1" applyBorder="1" applyAlignment="1">
      <alignment horizontal="center"/>
    </xf>
    <xf numFmtId="0" fontId="6" fillId="4" borderId="22" xfId="0" applyFont="1" applyFill="1" applyBorder="1"/>
    <xf numFmtId="0" fontId="6" fillId="4" borderId="0" xfId="0" applyFont="1" applyFill="1"/>
    <xf numFmtId="0" fontId="0" fillId="13" borderId="1" xfId="0" applyFill="1" applyBorder="1" applyAlignment="1" applyProtection="1">
      <alignment horizontal="left" vertical="center"/>
      <protection locked="0"/>
    </xf>
    <xf numFmtId="0" fontId="4" fillId="1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15" fillId="9" borderId="22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17" xfId="0" applyBorder="1"/>
    <xf numFmtId="0" fontId="0" fillId="0" borderId="70" xfId="0" applyBorder="1"/>
    <xf numFmtId="167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0" fillId="0" borderId="5" xfId="0" applyBorder="1"/>
    <xf numFmtId="0" fontId="0" fillId="0" borderId="46" xfId="0" applyBorder="1"/>
    <xf numFmtId="0" fontId="4" fillId="0" borderId="1" xfId="0" applyFont="1" applyBorder="1" applyAlignment="1">
      <alignment horizontal="center"/>
    </xf>
    <xf numFmtId="167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Alignment="1">
      <alignment horizontal="left"/>
    </xf>
    <xf numFmtId="0" fontId="40" fillId="0" borderId="0" xfId="0" applyFont="1"/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9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24" fillId="6" borderId="93" xfId="0" applyFont="1" applyFill="1" applyBorder="1" applyAlignment="1" applyProtection="1">
      <alignment horizontal="left"/>
      <protection locked="0"/>
    </xf>
    <xf numFmtId="0" fontId="24" fillId="6" borderId="1" xfId="0" applyFont="1" applyFill="1" applyBorder="1" applyAlignment="1" applyProtection="1">
      <alignment horizontal="left"/>
      <protection locked="0"/>
    </xf>
    <xf numFmtId="0" fontId="24" fillId="6" borderId="1" xfId="0" applyFont="1" applyFill="1" applyBorder="1" applyProtection="1">
      <protection locked="0"/>
    </xf>
    <xf numFmtId="0" fontId="24" fillId="0" borderId="9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6" borderId="11" xfId="0" applyFont="1" applyFill="1" applyBorder="1" applyProtection="1">
      <protection locked="0"/>
    </xf>
    <xf numFmtId="0" fontId="23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10" borderId="0" xfId="0" applyFont="1" applyFill="1" applyAlignment="1">
      <alignment horizontal="left"/>
    </xf>
    <xf numFmtId="0" fontId="42" fillId="10" borderId="0" xfId="0" applyFont="1" applyFill="1" applyAlignment="1">
      <alignment horizontal="center"/>
    </xf>
    <xf numFmtId="0" fontId="0" fillId="0" borderId="15" xfId="0" applyBorder="1"/>
    <xf numFmtId="0" fontId="13" fillId="0" borderId="0" xfId="0" applyFont="1" applyAlignment="1">
      <alignment horizontal="center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74" xfId="0" applyFill="1" applyBorder="1" applyAlignment="1" applyProtection="1">
      <alignment horizontal="left"/>
      <protection locked="0"/>
    </xf>
    <xf numFmtId="0" fontId="8" fillId="0" borderId="0" xfId="0" applyFont="1"/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23" xfId="0" applyBorder="1" applyAlignment="1">
      <alignment horizontal="center"/>
    </xf>
    <xf numFmtId="0" fontId="4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0" fillId="0" borderId="0" xfId="0" quotePrefix="1"/>
    <xf numFmtId="0" fontId="0" fillId="2" borderId="1" xfId="0" applyFill="1" applyBorder="1" applyAlignment="1" applyProtection="1">
      <alignment horizontal="left"/>
      <protection locked="0"/>
    </xf>
    <xf numFmtId="3" fontId="0" fillId="1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" fontId="0" fillId="12" borderId="1" xfId="0" applyNumberFormat="1" applyFill="1" applyBorder="1" applyProtection="1"/>
    <xf numFmtId="44" fontId="0" fillId="12" borderId="56" xfId="0" applyNumberFormat="1" applyFill="1" applyBorder="1" applyAlignment="1" applyProtection="1">
      <alignment vertical="center"/>
    </xf>
    <xf numFmtId="44" fontId="0" fillId="12" borderId="56" xfId="0" applyNumberFormat="1" applyFill="1" applyBorder="1" applyProtection="1"/>
    <xf numFmtId="44" fontId="0" fillId="12" borderId="16" xfId="0" applyNumberFormat="1" applyFill="1" applyBorder="1" applyAlignment="1" applyProtection="1">
      <alignment vertical="center"/>
    </xf>
    <xf numFmtId="44" fontId="0" fillId="12" borderId="16" xfId="0" applyNumberFormat="1" applyFill="1" applyBorder="1" applyProtection="1"/>
    <xf numFmtId="44" fontId="0" fillId="12" borderId="71" xfId="0" applyNumberFormat="1" applyFill="1" applyBorder="1" applyAlignment="1" applyProtection="1">
      <alignment vertical="center"/>
    </xf>
    <xf numFmtId="44" fontId="0" fillId="12" borderId="71" xfId="0" applyNumberFormat="1" applyFill="1" applyBorder="1" applyProtection="1"/>
    <xf numFmtId="0" fontId="0" fillId="0" borderId="0" xfId="0" applyProtection="1">
      <protection locked="0"/>
    </xf>
  </cellXfs>
  <cellStyles count="3">
    <cellStyle name="Currency" xfId="1" builtinId="4"/>
    <cellStyle name="Good" xfId="2" builtinId="26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CC99"/>
      <color rgb="FFFFFF99"/>
      <color rgb="FFC6EFCE"/>
      <color rgb="FFFF99CC"/>
      <color rgb="FFFFFF66"/>
      <color rgb="FF1D07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13</xdr:row>
      <xdr:rowOff>66675</xdr:rowOff>
    </xdr:from>
    <xdr:to>
      <xdr:col>6</xdr:col>
      <xdr:colOff>457200</xdr:colOff>
      <xdr:row>43</xdr:row>
      <xdr:rowOff>161925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7324725" y="2581275"/>
          <a:ext cx="257175" cy="5810250"/>
        </a:xfrm>
        <a:prstGeom prst="rightBrace">
          <a:avLst>
            <a:gd name="adj1" fmla="val 40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200025</xdr:colOff>
      <xdr:row>45</xdr:row>
      <xdr:rowOff>0</xdr:rowOff>
    </xdr:from>
    <xdr:to>
      <xdr:col>6</xdr:col>
      <xdr:colOff>438150</xdr:colOff>
      <xdr:row>50</xdr:row>
      <xdr:rowOff>190500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7191375" y="8667750"/>
          <a:ext cx="238125" cy="1162050"/>
        </a:xfrm>
        <a:prstGeom prst="rightBrace">
          <a:avLst>
            <a:gd name="adj1" fmla="val 586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7</xdr:row>
      <xdr:rowOff>0</xdr:rowOff>
    </xdr:from>
    <xdr:to>
      <xdr:col>16</xdr:col>
      <xdr:colOff>390526</xdr:colOff>
      <xdr:row>12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6286500" y="1152525"/>
          <a:ext cx="200026" cy="1314450"/>
        </a:xfrm>
        <a:prstGeom prst="rightBrace">
          <a:avLst>
            <a:gd name="adj1" fmla="val 427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219074</xdr:colOff>
      <xdr:row>17</xdr:row>
      <xdr:rowOff>9525</xdr:rowOff>
    </xdr:from>
    <xdr:to>
      <xdr:col>16</xdr:col>
      <xdr:colOff>342899</xdr:colOff>
      <xdr:row>19</xdr:row>
      <xdr:rowOff>171450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6315074" y="3257550"/>
          <a:ext cx="123825" cy="542925"/>
        </a:xfrm>
        <a:prstGeom prst="rightBrace">
          <a:avLst>
            <a:gd name="adj1" fmla="val 275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22</xdr:row>
      <xdr:rowOff>19049</xdr:rowOff>
    </xdr:from>
    <xdr:to>
      <xdr:col>16</xdr:col>
      <xdr:colOff>438150</xdr:colOff>
      <xdr:row>26</xdr:row>
      <xdr:rowOff>161924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315075" y="4219574"/>
          <a:ext cx="219075" cy="904875"/>
        </a:xfrm>
        <a:prstGeom prst="rightBrace">
          <a:avLst>
            <a:gd name="adj1" fmla="val 275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247650</xdr:colOff>
      <xdr:row>29</xdr:row>
      <xdr:rowOff>0</xdr:rowOff>
    </xdr:from>
    <xdr:to>
      <xdr:col>16</xdr:col>
      <xdr:colOff>428625</xdr:colOff>
      <xdr:row>32</xdr:row>
      <xdr:rowOff>9525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343650" y="5543550"/>
          <a:ext cx="180975" cy="762000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34</xdr:row>
      <xdr:rowOff>0</xdr:rowOff>
    </xdr:from>
    <xdr:to>
      <xdr:col>16</xdr:col>
      <xdr:colOff>400050</xdr:colOff>
      <xdr:row>36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6305550" y="6677025"/>
          <a:ext cx="190500" cy="742950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228600</xdr:colOff>
      <xdr:row>42</xdr:row>
      <xdr:rowOff>9525</xdr:rowOff>
    </xdr:from>
    <xdr:to>
      <xdr:col>16</xdr:col>
      <xdr:colOff>419100</xdr:colOff>
      <xdr:row>44</xdr:row>
      <xdr:rowOff>171450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6324600" y="8972550"/>
          <a:ext cx="190500" cy="542925"/>
        </a:xfrm>
        <a:prstGeom prst="rightBrace">
          <a:avLst>
            <a:gd name="adj1" fmla="val 260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0</xdr:row>
      <xdr:rowOff>57150</xdr:rowOff>
    </xdr:from>
    <xdr:to>
      <xdr:col>16</xdr:col>
      <xdr:colOff>428625</xdr:colOff>
      <xdr:row>3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6448425" y="57150"/>
          <a:ext cx="219075" cy="276225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55</xdr:row>
      <xdr:rowOff>19050</xdr:rowOff>
    </xdr:from>
    <xdr:to>
      <xdr:col>16</xdr:col>
      <xdr:colOff>419100</xdr:colOff>
      <xdr:row>62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6591300" y="10544175"/>
          <a:ext cx="247650" cy="1314450"/>
        </a:xfrm>
        <a:prstGeom prst="rightBrace">
          <a:avLst>
            <a:gd name="adj1" fmla="val 24275"/>
            <a:gd name="adj2" fmla="val 507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63</xdr:row>
      <xdr:rowOff>19050</xdr:rowOff>
    </xdr:from>
    <xdr:to>
      <xdr:col>16</xdr:col>
      <xdr:colOff>419100</xdr:colOff>
      <xdr:row>66</xdr:row>
      <xdr:rowOff>171450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6591300" y="12077700"/>
          <a:ext cx="247650" cy="723900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74</xdr:row>
      <xdr:rowOff>19050</xdr:rowOff>
    </xdr:from>
    <xdr:to>
      <xdr:col>16</xdr:col>
      <xdr:colOff>438150</xdr:colOff>
      <xdr:row>77</xdr:row>
      <xdr:rowOff>19050</xdr:rowOff>
    </xdr:to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6457950" y="12744450"/>
          <a:ext cx="219075" cy="495300"/>
        </a:xfrm>
        <a:prstGeom prst="rightBrace">
          <a:avLst>
            <a:gd name="adj1" fmla="val 188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79</xdr:row>
      <xdr:rowOff>28575</xdr:rowOff>
    </xdr:from>
    <xdr:to>
      <xdr:col>16</xdr:col>
      <xdr:colOff>438150</xdr:colOff>
      <xdr:row>82</xdr:row>
      <xdr:rowOff>19050</xdr:rowOff>
    </xdr:to>
    <xdr:sp macro="" textlink="">
      <xdr:nvSpPr>
        <xdr:cNvPr id="16" name="AutoShape 1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6457950" y="13754100"/>
          <a:ext cx="219075" cy="314325"/>
        </a:xfrm>
        <a:prstGeom prst="rightBrace">
          <a:avLst>
            <a:gd name="adj1" fmla="val 119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96</xdr:row>
      <xdr:rowOff>28575</xdr:rowOff>
    </xdr:from>
    <xdr:to>
      <xdr:col>16</xdr:col>
      <xdr:colOff>438150</xdr:colOff>
      <xdr:row>98</xdr:row>
      <xdr:rowOff>0</xdr:rowOff>
    </xdr:to>
    <xdr:sp macro="" textlink="">
      <xdr:nvSpPr>
        <xdr:cNvPr id="17" name="AutoShape 2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/>
        </xdr:cNvSpPr>
      </xdr:nvSpPr>
      <xdr:spPr bwMode="auto">
        <a:xfrm>
          <a:off x="6457950" y="16678275"/>
          <a:ext cx="219075" cy="314325"/>
        </a:xfrm>
        <a:prstGeom prst="rightBrace">
          <a:avLst>
            <a:gd name="adj1" fmla="val 119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88</xdr:row>
      <xdr:rowOff>9526</xdr:rowOff>
    </xdr:from>
    <xdr:to>
      <xdr:col>16</xdr:col>
      <xdr:colOff>428625</xdr:colOff>
      <xdr:row>93</xdr:row>
      <xdr:rowOff>180976</xdr:rowOff>
    </xdr:to>
    <xdr:sp macro="" textlink="">
      <xdr:nvSpPr>
        <xdr:cNvPr id="18" name="AutoShape 2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6315075" y="17668876"/>
          <a:ext cx="209550" cy="1314450"/>
        </a:xfrm>
        <a:prstGeom prst="rightBrace">
          <a:avLst>
            <a:gd name="adj1" fmla="val 442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200025</xdr:colOff>
      <xdr:row>104</xdr:row>
      <xdr:rowOff>123825</xdr:rowOff>
    </xdr:from>
    <xdr:to>
      <xdr:col>16</xdr:col>
      <xdr:colOff>419100</xdr:colOff>
      <xdr:row>126</xdr:row>
      <xdr:rowOff>85725</xdr:rowOff>
    </xdr:to>
    <xdr:sp macro="" textlink="">
      <xdr:nvSpPr>
        <xdr:cNvPr id="20" name="AutoShape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/>
        </xdr:cNvSpPr>
      </xdr:nvSpPr>
      <xdr:spPr bwMode="auto">
        <a:xfrm>
          <a:off x="6438900" y="18278475"/>
          <a:ext cx="219075" cy="5143500"/>
        </a:xfrm>
        <a:prstGeom prst="rightBrace">
          <a:avLst>
            <a:gd name="adj1" fmla="val 1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126</xdr:row>
      <xdr:rowOff>152400</xdr:rowOff>
    </xdr:from>
    <xdr:to>
      <xdr:col>16</xdr:col>
      <xdr:colOff>428625</xdr:colOff>
      <xdr:row>133</xdr:row>
      <xdr:rowOff>171450</xdr:rowOff>
    </xdr:to>
    <xdr:sp macro="" textlink="">
      <xdr:nvSpPr>
        <xdr:cNvPr id="21" name="AutoShape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6448425" y="23488650"/>
          <a:ext cx="219075" cy="857250"/>
        </a:xfrm>
        <a:prstGeom prst="rightBrace">
          <a:avLst>
            <a:gd name="adj1" fmla="val 326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135</xdr:row>
      <xdr:rowOff>28575</xdr:rowOff>
    </xdr:from>
    <xdr:to>
      <xdr:col>16</xdr:col>
      <xdr:colOff>428625</xdr:colOff>
      <xdr:row>136</xdr:row>
      <xdr:rowOff>0</xdr:rowOff>
    </xdr:to>
    <xdr:sp macro="" textlink="">
      <xdr:nvSpPr>
        <xdr:cNvPr id="22" name="AutoShape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6448425" y="24555450"/>
          <a:ext cx="219075" cy="228600"/>
        </a:xfrm>
        <a:prstGeom prst="rightBrace">
          <a:avLst>
            <a:gd name="adj1" fmla="val 86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390525</xdr:colOff>
      <xdr:row>40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/>
        </xdr:cNvSpPr>
      </xdr:nvSpPr>
      <xdr:spPr bwMode="auto">
        <a:xfrm>
          <a:off x="6286500" y="7820025"/>
          <a:ext cx="200025" cy="742950"/>
        </a:xfrm>
        <a:prstGeom prst="rightBrace">
          <a:avLst>
            <a:gd name="adj1" fmla="val 184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219075</xdr:colOff>
      <xdr:row>69</xdr:row>
      <xdr:rowOff>19050</xdr:rowOff>
    </xdr:from>
    <xdr:to>
      <xdr:col>16</xdr:col>
      <xdr:colOff>438150</xdr:colOff>
      <xdr:row>72</xdr:row>
      <xdr:rowOff>19050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/>
        </xdr:cNvSpPr>
      </xdr:nvSpPr>
      <xdr:spPr bwMode="auto">
        <a:xfrm>
          <a:off x="6638925" y="15544800"/>
          <a:ext cx="219075" cy="571500"/>
        </a:xfrm>
        <a:prstGeom prst="rightBrace">
          <a:avLst>
            <a:gd name="adj1" fmla="val 188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152400</xdr:colOff>
      <xdr:row>138</xdr:row>
      <xdr:rowOff>38100</xdr:rowOff>
    </xdr:from>
    <xdr:to>
      <xdr:col>16</xdr:col>
      <xdr:colOff>428625</xdr:colOff>
      <xdr:row>151</xdr:row>
      <xdr:rowOff>123825</xdr:rowOff>
    </xdr:to>
    <xdr:sp macro="" textlink="">
      <xdr:nvSpPr>
        <xdr:cNvPr id="26" name="AutoShape 2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/>
        </xdr:cNvSpPr>
      </xdr:nvSpPr>
      <xdr:spPr bwMode="auto">
        <a:xfrm>
          <a:off x="6572250" y="29337000"/>
          <a:ext cx="276225" cy="2562225"/>
        </a:xfrm>
        <a:prstGeom prst="rightBrace">
          <a:avLst>
            <a:gd name="adj1" fmla="val 326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0</xdr:row>
      <xdr:rowOff>9525</xdr:rowOff>
    </xdr:from>
    <xdr:to>
      <xdr:col>11</xdr:col>
      <xdr:colOff>419100</xdr:colOff>
      <xdr:row>3</xdr:row>
      <xdr:rowOff>104775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6762750" y="9525"/>
          <a:ext cx="219075" cy="581025"/>
        </a:xfrm>
        <a:prstGeom prst="rightBrace">
          <a:avLst>
            <a:gd name="adj1" fmla="val 221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190500</xdr:colOff>
      <xdr:row>29</xdr:row>
      <xdr:rowOff>19050</xdr:rowOff>
    </xdr:from>
    <xdr:to>
      <xdr:col>11</xdr:col>
      <xdr:colOff>409575</xdr:colOff>
      <xdr:row>41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6753225" y="4724400"/>
          <a:ext cx="219075" cy="2105025"/>
        </a:xfrm>
        <a:prstGeom prst="rightBrace">
          <a:avLst>
            <a:gd name="adj1" fmla="val 800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190500</xdr:colOff>
      <xdr:row>11</xdr:row>
      <xdr:rowOff>28575</xdr:rowOff>
    </xdr:from>
    <xdr:to>
      <xdr:col>11</xdr:col>
      <xdr:colOff>409575</xdr:colOff>
      <xdr:row>28</xdr:row>
      <xdr:rowOff>142875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6753225" y="1819275"/>
          <a:ext cx="219075" cy="2867025"/>
        </a:xfrm>
        <a:prstGeom prst="rightBrace">
          <a:avLst>
            <a:gd name="adj1" fmla="val 1090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228600</xdr:colOff>
      <xdr:row>42</xdr:row>
      <xdr:rowOff>95250</xdr:rowOff>
    </xdr:from>
    <xdr:to>
      <xdr:col>11</xdr:col>
      <xdr:colOff>447675</xdr:colOff>
      <xdr:row>44</xdr:row>
      <xdr:rowOff>95250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 bwMode="auto">
        <a:xfrm>
          <a:off x="6791325" y="7067550"/>
          <a:ext cx="219075" cy="352425"/>
        </a:xfrm>
        <a:prstGeom prst="rightBrace">
          <a:avLst>
            <a:gd name="adj1" fmla="val 134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7</xdr:row>
      <xdr:rowOff>66675</xdr:rowOff>
    </xdr:from>
    <xdr:to>
      <xdr:col>10</xdr:col>
      <xdr:colOff>419100</xdr:colOff>
      <xdr:row>22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6019800" y="1047750"/>
          <a:ext cx="219075" cy="2495550"/>
        </a:xfrm>
        <a:prstGeom prst="rightBrace">
          <a:avLst>
            <a:gd name="adj1" fmla="val 949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200025</xdr:colOff>
      <xdr:row>0</xdr:row>
      <xdr:rowOff>66675</xdr:rowOff>
    </xdr:from>
    <xdr:to>
      <xdr:col>10</xdr:col>
      <xdr:colOff>419100</xdr:colOff>
      <xdr:row>2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6019800" y="66675"/>
          <a:ext cx="219075" cy="209550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209550</xdr:colOff>
      <xdr:row>142</xdr:row>
      <xdr:rowOff>0</xdr:rowOff>
    </xdr:from>
    <xdr:to>
      <xdr:col>10</xdr:col>
      <xdr:colOff>428625</xdr:colOff>
      <xdr:row>143</xdr:row>
      <xdr:rowOff>104775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6029325" y="15859125"/>
          <a:ext cx="219075" cy="352425"/>
        </a:xfrm>
        <a:prstGeom prst="rightBrace">
          <a:avLst>
            <a:gd name="adj1" fmla="val 134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143</xdr:row>
      <xdr:rowOff>171450</xdr:rowOff>
    </xdr:from>
    <xdr:to>
      <xdr:col>10</xdr:col>
      <xdr:colOff>438150</xdr:colOff>
      <xdr:row>147</xdr:row>
      <xdr:rowOff>152400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 bwMode="auto">
        <a:xfrm>
          <a:off x="6038850" y="16278225"/>
          <a:ext cx="219075" cy="676275"/>
        </a:xfrm>
        <a:prstGeom prst="rightBrace">
          <a:avLst>
            <a:gd name="adj1" fmla="val 257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228600</xdr:colOff>
      <xdr:row>148</xdr:row>
      <xdr:rowOff>152401</xdr:rowOff>
    </xdr:from>
    <xdr:to>
      <xdr:col>10</xdr:col>
      <xdr:colOff>419100</xdr:colOff>
      <xdr:row>150</xdr:row>
      <xdr:rowOff>1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/>
        </xdr:cNvSpPr>
      </xdr:nvSpPr>
      <xdr:spPr bwMode="auto">
        <a:xfrm>
          <a:off x="8858250" y="29737051"/>
          <a:ext cx="190500" cy="247650"/>
        </a:xfrm>
        <a:prstGeom prst="rightBrace">
          <a:avLst>
            <a:gd name="adj1" fmla="val 134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228600</xdr:colOff>
      <xdr:row>150</xdr:row>
      <xdr:rowOff>1</xdr:rowOff>
    </xdr:from>
    <xdr:to>
      <xdr:col>10</xdr:col>
      <xdr:colOff>419100</xdr:colOff>
      <xdr:row>151</xdr:row>
      <xdr:rowOff>47626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/>
        </xdr:cNvSpPr>
      </xdr:nvSpPr>
      <xdr:spPr bwMode="auto">
        <a:xfrm>
          <a:off x="8858250" y="29984701"/>
          <a:ext cx="190500" cy="247650"/>
        </a:xfrm>
        <a:prstGeom prst="rightBrace">
          <a:avLst>
            <a:gd name="adj1" fmla="val 134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163</xdr:row>
      <xdr:rowOff>0</xdr:rowOff>
    </xdr:from>
    <xdr:to>
      <xdr:col>10</xdr:col>
      <xdr:colOff>428625</xdr:colOff>
      <xdr:row>169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/>
        </xdr:cNvSpPr>
      </xdr:nvSpPr>
      <xdr:spPr bwMode="auto">
        <a:xfrm>
          <a:off x="8848725" y="32099250"/>
          <a:ext cx="209550" cy="1143000"/>
        </a:xfrm>
        <a:prstGeom prst="rightBrace">
          <a:avLst>
            <a:gd name="adj1" fmla="val 257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161925</xdr:colOff>
      <xdr:row>211</xdr:row>
      <xdr:rowOff>0</xdr:rowOff>
    </xdr:from>
    <xdr:to>
      <xdr:col>10</xdr:col>
      <xdr:colOff>371475</xdr:colOff>
      <xdr:row>217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/>
        </xdr:cNvSpPr>
      </xdr:nvSpPr>
      <xdr:spPr bwMode="auto">
        <a:xfrm>
          <a:off x="8791575" y="41243250"/>
          <a:ext cx="209550" cy="1143000"/>
        </a:xfrm>
        <a:prstGeom prst="rightBrace">
          <a:avLst>
            <a:gd name="adj1" fmla="val 257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161925</xdr:colOff>
      <xdr:row>223</xdr:row>
      <xdr:rowOff>0</xdr:rowOff>
    </xdr:from>
    <xdr:to>
      <xdr:col>10</xdr:col>
      <xdr:colOff>371475</xdr:colOff>
      <xdr:row>229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/>
        </xdr:cNvSpPr>
      </xdr:nvSpPr>
      <xdr:spPr bwMode="auto">
        <a:xfrm>
          <a:off x="8791575" y="43529250"/>
          <a:ext cx="209550" cy="1143000"/>
        </a:xfrm>
        <a:prstGeom prst="rightBrace">
          <a:avLst>
            <a:gd name="adj1" fmla="val 257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0</xdr:row>
      <xdr:rowOff>66675</xdr:rowOff>
    </xdr:from>
    <xdr:to>
      <xdr:col>13</xdr:col>
      <xdr:colOff>419100</xdr:colOff>
      <xdr:row>2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6343650" y="66675"/>
          <a:ext cx="219075" cy="209550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200025</xdr:colOff>
      <xdr:row>4</xdr:row>
      <xdr:rowOff>0</xdr:rowOff>
    </xdr:from>
    <xdr:to>
      <xdr:col>13</xdr:col>
      <xdr:colOff>419100</xdr:colOff>
      <xdr:row>53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6343650" y="495300"/>
          <a:ext cx="219075" cy="7477125"/>
        </a:xfrm>
        <a:prstGeom prst="rightBrace">
          <a:avLst>
            <a:gd name="adj1" fmla="val 2887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53</xdr:row>
      <xdr:rowOff>0</xdr:rowOff>
    </xdr:from>
    <xdr:to>
      <xdr:col>13</xdr:col>
      <xdr:colOff>400050</xdr:colOff>
      <xdr:row>54</xdr:row>
      <xdr:rowOff>85725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/>
        </xdr:cNvSpPr>
      </xdr:nvSpPr>
      <xdr:spPr bwMode="auto">
        <a:xfrm>
          <a:off x="6324600" y="8115300"/>
          <a:ext cx="219075" cy="266700"/>
        </a:xfrm>
        <a:prstGeom prst="rightBrace">
          <a:avLst>
            <a:gd name="adj1" fmla="val 1014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82</xdr:row>
      <xdr:rowOff>66675</xdr:rowOff>
    </xdr:from>
    <xdr:to>
      <xdr:col>13</xdr:col>
      <xdr:colOff>409575</xdr:colOff>
      <xdr:row>106</xdr:row>
      <xdr:rowOff>114300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/>
        </xdr:cNvSpPr>
      </xdr:nvSpPr>
      <xdr:spPr bwMode="auto">
        <a:xfrm>
          <a:off x="6829425" y="11182350"/>
          <a:ext cx="219075" cy="9191625"/>
        </a:xfrm>
        <a:prstGeom prst="rightBrace">
          <a:avLst>
            <a:gd name="adj1" fmla="val 2876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107</xdr:row>
      <xdr:rowOff>114300</xdr:rowOff>
    </xdr:from>
    <xdr:to>
      <xdr:col>13</xdr:col>
      <xdr:colOff>400050</xdr:colOff>
      <xdr:row>109</xdr:row>
      <xdr:rowOff>76200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>
          <a:off x="6819900" y="20564475"/>
          <a:ext cx="219075" cy="371475"/>
        </a:xfrm>
        <a:prstGeom prst="rightBrace">
          <a:avLst>
            <a:gd name="adj1" fmla="val 130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57</xdr:row>
      <xdr:rowOff>66675</xdr:rowOff>
    </xdr:from>
    <xdr:to>
      <xdr:col>13</xdr:col>
      <xdr:colOff>409575</xdr:colOff>
      <xdr:row>78</xdr:row>
      <xdr:rowOff>114300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>
          <a:off x="6829425" y="16516350"/>
          <a:ext cx="219075" cy="4619625"/>
        </a:xfrm>
        <a:prstGeom prst="rightBrace">
          <a:avLst>
            <a:gd name="adj1" fmla="val 2876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79</xdr:row>
      <xdr:rowOff>114300</xdr:rowOff>
    </xdr:from>
    <xdr:to>
      <xdr:col>13</xdr:col>
      <xdr:colOff>400050</xdr:colOff>
      <xdr:row>81</xdr:row>
      <xdr:rowOff>76200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>
          <a:off x="6819900" y="21326475"/>
          <a:ext cx="219075" cy="371475"/>
        </a:xfrm>
        <a:prstGeom prst="rightBrace">
          <a:avLst>
            <a:gd name="adj1" fmla="val 130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0</xdr:row>
      <xdr:rowOff>66675</xdr:rowOff>
    </xdr:from>
    <xdr:to>
      <xdr:col>15</xdr:col>
      <xdr:colOff>428625</xdr:colOff>
      <xdr:row>2</xdr:row>
      <xdr:rowOff>66675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6448425" y="66675"/>
          <a:ext cx="219075" cy="161925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200025</xdr:colOff>
      <xdr:row>4</xdr:row>
      <xdr:rowOff>133350</xdr:rowOff>
    </xdr:from>
    <xdr:to>
      <xdr:col>15</xdr:col>
      <xdr:colOff>419100</xdr:colOff>
      <xdr:row>84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/>
        </xdr:cNvSpPr>
      </xdr:nvSpPr>
      <xdr:spPr bwMode="auto">
        <a:xfrm>
          <a:off x="6438900" y="628650"/>
          <a:ext cx="219075" cy="1809750"/>
        </a:xfrm>
        <a:prstGeom prst="rightBrace">
          <a:avLst>
            <a:gd name="adj1" fmla="val 771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190500</xdr:colOff>
      <xdr:row>87</xdr:row>
      <xdr:rowOff>152400</xdr:rowOff>
    </xdr:from>
    <xdr:to>
      <xdr:col>15</xdr:col>
      <xdr:colOff>466725</xdr:colOff>
      <xdr:row>96</xdr:row>
      <xdr:rowOff>123825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 bwMode="auto">
        <a:xfrm>
          <a:off x="7239000" y="15411450"/>
          <a:ext cx="276225" cy="2257425"/>
        </a:xfrm>
        <a:prstGeom prst="rightBrace">
          <a:avLst>
            <a:gd name="adj1" fmla="val 78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219075</xdr:colOff>
      <xdr:row>98</xdr:row>
      <xdr:rowOff>142875</xdr:rowOff>
    </xdr:from>
    <xdr:to>
      <xdr:col>15</xdr:col>
      <xdr:colOff>476250</xdr:colOff>
      <xdr:row>103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 bwMode="auto">
        <a:xfrm>
          <a:off x="7267575" y="18068925"/>
          <a:ext cx="257175" cy="733425"/>
        </a:xfrm>
        <a:prstGeom prst="rightBrace">
          <a:avLst>
            <a:gd name="adj1" fmla="val 2644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104</xdr:row>
      <xdr:rowOff>161925</xdr:rowOff>
    </xdr:from>
    <xdr:to>
      <xdr:col>15</xdr:col>
      <xdr:colOff>447675</xdr:colOff>
      <xdr:row>108</xdr:row>
      <xdr:rowOff>161925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/>
        </xdr:cNvSpPr>
      </xdr:nvSpPr>
      <xdr:spPr bwMode="auto">
        <a:xfrm>
          <a:off x="7258050" y="19230975"/>
          <a:ext cx="238125" cy="1143000"/>
        </a:xfrm>
        <a:prstGeom prst="rightBrace">
          <a:avLst>
            <a:gd name="adj1" fmla="val 239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180975</xdr:colOff>
      <xdr:row>110</xdr:row>
      <xdr:rowOff>161925</xdr:rowOff>
    </xdr:from>
    <xdr:to>
      <xdr:col>15</xdr:col>
      <xdr:colOff>409576</xdr:colOff>
      <xdr:row>115</xdr:row>
      <xdr:rowOff>47625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 bwMode="auto">
        <a:xfrm>
          <a:off x="7229475" y="25707975"/>
          <a:ext cx="228601" cy="1409700"/>
        </a:xfrm>
        <a:prstGeom prst="rightBrace">
          <a:avLst>
            <a:gd name="adj1" fmla="val 278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200026</xdr:colOff>
      <xdr:row>122</xdr:row>
      <xdr:rowOff>171450</xdr:rowOff>
    </xdr:from>
    <xdr:to>
      <xdr:col>15</xdr:col>
      <xdr:colOff>409576</xdr:colOff>
      <xdr:row>126</xdr:row>
      <xdr:rowOff>180976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/>
        </xdr:cNvSpPr>
      </xdr:nvSpPr>
      <xdr:spPr bwMode="auto">
        <a:xfrm>
          <a:off x="7248526" y="23241000"/>
          <a:ext cx="209550" cy="581026"/>
        </a:xfrm>
        <a:prstGeom prst="rightBrace">
          <a:avLst>
            <a:gd name="adj1" fmla="val 239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228600</xdr:colOff>
      <xdr:row>134</xdr:row>
      <xdr:rowOff>76201</xdr:rowOff>
    </xdr:from>
    <xdr:to>
      <xdr:col>15</xdr:col>
      <xdr:colOff>400050</xdr:colOff>
      <xdr:row>141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/>
        </xdr:cNvSpPr>
      </xdr:nvSpPr>
      <xdr:spPr bwMode="auto">
        <a:xfrm>
          <a:off x="7277100" y="33242251"/>
          <a:ext cx="171450" cy="1295400"/>
        </a:xfrm>
        <a:prstGeom prst="rightBrace">
          <a:avLst>
            <a:gd name="adj1" fmla="val 771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200025</xdr:colOff>
      <xdr:row>156</xdr:row>
      <xdr:rowOff>0</xdr:rowOff>
    </xdr:from>
    <xdr:to>
      <xdr:col>15</xdr:col>
      <xdr:colOff>419100</xdr:colOff>
      <xdr:row>161</xdr:row>
      <xdr:rowOff>104775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/>
        </xdr:cNvSpPr>
      </xdr:nvSpPr>
      <xdr:spPr bwMode="auto">
        <a:xfrm>
          <a:off x="6438900" y="16506825"/>
          <a:ext cx="219075" cy="638175"/>
        </a:xfrm>
        <a:prstGeom prst="rightBrace">
          <a:avLst>
            <a:gd name="adj1" fmla="val 282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219074</xdr:colOff>
      <xdr:row>128</xdr:row>
      <xdr:rowOff>171450</xdr:rowOff>
    </xdr:from>
    <xdr:to>
      <xdr:col>15</xdr:col>
      <xdr:colOff>428625</xdr:colOff>
      <xdr:row>132</xdr:row>
      <xdr:rowOff>180975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/>
        </xdr:cNvSpPr>
      </xdr:nvSpPr>
      <xdr:spPr bwMode="auto">
        <a:xfrm>
          <a:off x="7267574" y="24193500"/>
          <a:ext cx="209551" cy="771525"/>
        </a:xfrm>
        <a:prstGeom prst="rightBrace">
          <a:avLst>
            <a:gd name="adj1" fmla="val 239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200025</xdr:colOff>
      <xdr:row>147</xdr:row>
      <xdr:rowOff>180975</xdr:rowOff>
    </xdr:from>
    <xdr:to>
      <xdr:col>15</xdr:col>
      <xdr:colOff>428625</xdr:colOff>
      <xdr:row>149</xdr:row>
      <xdr:rowOff>152401</xdr:rowOff>
    </xdr:to>
    <xdr:sp macro="" textlink="">
      <xdr:nvSpPr>
        <xdr:cNvPr id="18" name="AutoShape 1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/>
        </xdr:cNvSpPr>
      </xdr:nvSpPr>
      <xdr:spPr bwMode="auto">
        <a:xfrm>
          <a:off x="7248525" y="31003875"/>
          <a:ext cx="228600" cy="352426"/>
        </a:xfrm>
        <a:prstGeom prst="rightBrace">
          <a:avLst>
            <a:gd name="adj1" fmla="val 282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200026</xdr:colOff>
      <xdr:row>116</xdr:row>
      <xdr:rowOff>152399</xdr:rowOff>
    </xdr:from>
    <xdr:to>
      <xdr:col>15</xdr:col>
      <xdr:colOff>409576</xdr:colOff>
      <xdr:row>120</xdr:row>
      <xdr:rowOff>180975</xdr:rowOff>
    </xdr:to>
    <xdr:sp macro="" textlink="">
      <xdr:nvSpPr>
        <xdr:cNvPr id="20" name="AutoShape 7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/>
        </xdr:cNvSpPr>
      </xdr:nvSpPr>
      <xdr:spPr bwMode="auto">
        <a:xfrm>
          <a:off x="7248526" y="28555949"/>
          <a:ext cx="209550" cy="600076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219075</xdr:colOff>
      <xdr:row>141</xdr:row>
      <xdr:rowOff>0</xdr:rowOff>
    </xdr:from>
    <xdr:to>
      <xdr:col>15</xdr:col>
      <xdr:colOff>390525</xdr:colOff>
      <xdr:row>144</xdr:row>
      <xdr:rowOff>0</xdr:rowOff>
    </xdr:to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/>
        </xdr:cNvSpPr>
      </xdr:nvSpPr>
      <xdr:spPr bwMode="auto">
        <a:xfrm>
          <a:off x="7267575" y="34680526"/>
          <a:ext cx="171450" cy="638174"/>
        </a:xfrm>
        <a:prstGeom prst="rightBrace">
          <a:avLst>
            <a:gd name="adj1" fmla="val 771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144</xdr:row>
      <xdr:rowOff>0</xdr:rowOff>
    </xdr:from>
    <xdr:to>
      <xdr:col>15</xdr:col>
      <xdr:colOff>381000</xdr:colOff>
      <xdr:row>147</xdr:row>
      <xdr:rowOff>0</xdr:rowOff>
    </xdr:to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/>
        </xdr:cNvSpPr>
      </xdr:nvSpPr>
      <xdr:spPr bwMode="auto">
        <a:xfrm>
          <a:off x="7258050" y="35442526"/>
          <a:ext cx="171450" cy="638174"/>
        </a:xfrm>
        <a:prstGeom prst="rightBrace">
          <a:avLst>
            <a:gd name="adj1" fmla="val 771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154</xdr:row>
      <xdr:rowOff>19050</xdr:rowOff>
    </xdr:from>
    <xdr:to>
      <xdr:col>15</xdr:col>
      <xdr:colOff>428625</xdr:colOff>
      <xdr:row>155</xdr:row>
      <xdr:rowOff>0</xdr:rowOff>
    </xdr:to>
    <xdr:sp macro="" textlink="">
      <xdr:nvSpPr>
        <xdr:cNvPr id="22" name="AutoShape 14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/>
        </xdr:cNvSpPr>
      </xdr:nvSpPr>
      <xdr:spPr bwMode="auto">
        <a:xfrm>
          <a:off x="7372350" y="13935075"/>
          <a:ext cx="219075" cy="171450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tabSelected="1" zoomScaleSheetLayoutView="110" workbookViewId="0">
      <selection activeCell="C11" sqref="C11"/>
    </sheetView>
  </sheetViews>
  <sheetFormatPr defaultColWidth="8.85546875" defaultRowHeight="15" x14ac:dyDescent="0.25"/>
  <cols>
    <col min="1" max="1" width="26.5703125" customWidth="1"/>
    <col min="2" max="2" width="14.5703125" customWidth="1"/>
    <col min="3" max="3" width="15" bestFit="1" customWidth="1"/>
    <col min="4" max="4" width="13.42578125" customWidth="1"/>
    <col min="5" max="5" width="18.5703125" customWidth="1"/>
    <col min="6" max="6" width="18.140625" customWidth="1"/>
    <col min="8" max="8" width="3.5703125" style="200" customWidth="1"/>
    <col min="9" max="14" width="9.140625" style="200"/>
    <col min="15" max="15" width="2.42578125" style="200" customWidth="1"/>
    <col min="16" max="16" width="26.42578125" style="200" customWidth="1"/>
    <col min="17" max="17" width="19.42578125" style="200" bestFit="1" customWidth="1"/>
    <col min="19" max="19" width="16.42578125" bestFit="1" customWidth="1"/>
    <col min="20" max="20" width="18" bestFit="1" customWidth="1"/>
  </cols>
  <sheetData>
    <row r="1" spans="1:21" ht="18" x14ac:dyDescent="0.25">
      <c r="A1" s="375" t="s">
        <v>587</v>
      </c>
      <c r="B1" s="375"/>
      <c r="C1" s="375"/>
      <c r="D1" s="375"/>
      <c r="E1" s="375"/>
      <c r="F1" s="375"/>
      <c r="H1" s="369" t="s">
        <v>592</v>
      </c>
      <c r="I1" s="369"/>
      <c r="J1" s="369"/>
      <c r="K1" s="369"/>
      <c r="L1" s="369"/>
      <c r="M1" s="369"/>
      <c r="N1" s="369"/>
      <c r="O1" s="369"/>
      <c r="P1" s="369"/>
      <c r="Q1" s="369"/>
    </row>
    <row r="2" spans="1:21" s="2" customFormat="1" ht="15" customHeight="1" x14ac:dyDescent="0.2">
      <c r="A2" s="1"/>
      <c r="C2" s="1"/>
      <c r="D2" s="1"/>
      <c r="F2" s="2" t="s">
        <v>667</v>
      </c>
    </row>
    <row r="3" spans="1:21" ht="15" customHeight="1" x14ac:dyDescent="0.25">
      <c r="A3" s="2" t="s">
        <v>0</v>
      </c>
      <c r="B3" s="376" t="s">
        <v>591</v>
      </c>
      <c r="C3" s="376"/>
      <c r="D3" s="2"/>
      <c r="E3" s="378" t="s">
        <v>2</v>
      </c>
      <c r="F3" s="378"/>
      <c r="H3" s="370" t="s">
        <v>482</v>
      </c>
      <c r="I3" s="370"/>
      <c r="J3" s="370"/>
      <c r="K3" s="370"/>
      <c r="L3" s="370"/>
      <c r="M3" s="370"/>
      <c r="N3" s="370"/>
      <c r="O3" s="370"/>
      <c r="P3" s="370"/>
      <c r="Q3" s="370"/>
    </row>
    <row r="4" spans="1:21" ht="15" customHeight="1" x14ac:dyDescent="0.25">
      <c r="A4" s="2"/>
      <c r="B4" s="4"/>
      <c r="C4" s="4"/>
      <c r="D4" s="2"/>
      <c r="E4" s="75" t="s">
        <v>585</v>
      </c>
      <c r="F4" s="75" t="s">
        <v>585</v>
      </c>
      <c r="H4" s="370" t="s">
        <v>367</v>
      </c>
      <c r="I4" s="370"/>
      <c r="J4" s="370"/>
      <c r="K4" s="370"/>
      <c r="L4" s="370"/>
      <c r="M4" s="370"/>
      <c r="N4" s="370"/>
      <c r="O4" s="370"/>
      <c r="P4" s="370"/>
      <c r="Q4" s="370"/>
    </row>
    <row r="5" spans="1:21" ht="15" customHeight="1" x14ac:dyDescent="0.25">
      <c r="A5" s="2" t="s">
        <v>3</v>
      </c>
      <c r="B5" s="376" t="s">
        <v>16</v>
      </c>
      <c r="C5" s="376"/>
      <c r="I5" s="2"/>
      <c r="J5" s="2"/>
      <c r="K5" s="2"/>
      <c r="L5" s="2"/>
      <c r="M5" s="2"/>
      <c r="N5" s="2"/>
      <c r="O5" s="2"/>
      <c r="P5" s="2"/>
      <c r="Q5" s="2"/>
    </row>
    <row r="6" spans="1:21" ht="15" customHeight="1" x14ac:dyDescent="0.25">
      <c r="A6" s="2"/>
      <c r="B6" s="4"/>
      <c r="C6" s="4"/>
      <c r="D6" s="2"/>
      <c r="E6" s="6" t="s">
        <v>7</v>
      </c>
      <c r="F6" s="229" t="e">
        <f>+F4+30</f>
        <v>#VALUE!</v>
      </c>
      <c r="H6" s="3" t="s">
        <v>484</v>
      </c>
      <c r="I6" s="3"/>
      <c r="J6" s="3"/>
      <c r="K6" s="3"/>
      <c r="L6" s="3"/>
      <c r="M6" s="3"/>
      <c r="N6" s="3"/>
      <c r="O6" s="3"/>
      <c r="P6" s="3"/>
      <c r="Q6" s="3"/>
    </row>
    <row r="7" spans="1:21" ht="15" customHeight="1" x14ac:dyDescent="0.25">
      <c r="A7" t="s">
        <v>5</v>
      </c>
      <c r="B7" s="377" t="str">
        <f>VLOOKUP(B5,P13:Q42,2,FALSE)</f>
        <v>Custodial Account #</v>
      </c>
      <c r="C7" s="377"/>
      <c r="E7" s="379" t="s">
        <v>258</v>
      </c>
      <c r="F7" s="379"/>
      <c r="H7" s="3" t="s">
        <v>372</v>
      </c>
      <c r="I7" s="3"/>
      <c r="J7" s="3"/>
      <c r="K7" s="3"/>
      <c r="L7" s="3"/>
      <c r="M7" s="3"/>
      <c r="N7" s="3"/>
      <c r="O7" s="3"/>
      <c r="P7" s="3"/>
      <c r="Q7" s="3"/>
    </row>
    <row r="8" spans="1:21" ht="15" customHeight="1" x14ac:dyDescent="0.25">
      <c r="A8" s="5"/>
      <c r="B8" s="4"/>
      <c r="C8" s="4"/>
      <c r="E8" s="379"/>
      <c r="F8" s="379"/>
      <c r="I8" s="2"/>
      <c r="J8" s="2"/>
      <c r="K8" s="2"/>
      <c r="L8" s="2"/>
      <c r="M8" s="2"/>
      <c r="N8" s="2"/>
      <c r="O8" s="2"/>
      <c r="P8" s="2"/>
      <c r="Q8" s="2"/>
    </row>
    <row r="9" spans="1:21" ht="15" customHeight="1" x14ac:dyDescent="0.25">
      <c r="A9" t="s">
        <v>8</v>
      </c>
      <c r="B9" s="191">
        <f>+'Estimated Budget'!H14</f>
        <v>0</v>
      </c>
      <c r="C9" s="4"/>
      <c r="E9" s="6" t="s">
        <v>225</v>
      </c>
      <c r="F9" s="228" t="s">
        <v>585</v>
      </c>
      <c r="H9" s="3" t="s">
        <v>368</v>
      </c>
      <c r="I9" s="3"/>
      <c r="J9" s="3"/>
      <c r="K9" s="3"/>
      <c r="L9" s="3"/>
      <c r="M9" s="3"/>
      <c r="N9" s="3"/>
      <c r="O9" s="3"/>
      <c r="P9" s="3"/>
      <c r="Q9" s="2"/>
    </row>
    <row r="10" spans="1:21" ht="15" customHeight="1" x14ac:dyDescent="0.25">
      <c r="B10" s="2"/>
      <c r="C10" s="4"/>
      <c r="D10" s="2"/>
    </row>
    <row r="11" spans="1:21" ht="15" customHeight="1" x14ac:dyDescent="0.25">
      <c r="A11" t="s">
        <v>9</v>
      </c>
      <c r="B11" s="192">
        <f>+Registrations!B161-Registrations!B160</f>
        <v>0</v>
      </c>
      <c r="C11" s="4"/>
      <c r="D11" s="2"/>
      <c r="E11" t="s">
        <v>226</v>
      </c>
      <c r="F11" s="192">
        <f>+Registrations!B160</f>
        <v>0</v>
      </c>
      <c r="H11" s="3" t="s">
        <v>483</v>
      </c>
      <c r="I11" s="3"/>
      <c r="J11" s="3"/>
      <c r="K11" s="3"/>
      <c r="L11" s="3"/>
      <c r="M11" s="3"/>
      <c r="N11" s="3"/>
      <c r="O11" s="3"/>
      <c r="P11" s="3"/>
      <c r="Q11" s="2"/>
    </row>
    <row r="12" spans="1:21" ht="15" customHeight="1" thickBot="1" x14ac:dyDescent="0.3">
      <c r="C12" s="4"/>
      <c r="D12" s="2"/>
    </row>
    <row r="13" spans="1:21" ht="15" customHeight="1" thickBot="1" x14ac:dyDescent="0.3">
      <c r="A13" s="345" t="s">
        <v>227</v>
      </c>
      <c r="B13" s="346"/>
      <c r="C13" s="346"/>
      <c r="D13" s="365"/>
      <c r="E13" s="355" t="s">
        <v>15</v>
      </c>
      <c r="F13" s="356"/>
      <c r="P13" s="83" t="s">
        <v>16</v>
      </c>
      <c r="Q13" s="84" t="s">
        <v>373</v>
      </c>
      <c r="S13" s="366" t="s">
        <v>658</v>
      </c>
      <c r="T13" s="367"/>
      <c r="U13" s="368"/>
    </row>
    <row r="14" spans="1:21" ht="15" customHeight="1" x14ac:dyDescent="0.25">
      <c r="A14" s="63" t="s">
        <v>228</v>
      </c>
      <c r="B14" s="62" t="s">
        <v>11</v>
      </c>
      <c r="C14" s="62" t="s">
        <v>12</v>
      </c>
      <c r="D14" s="214" t="s">
        <v>13</v>
      </c>
      <c r="E14" s="351"/>
      <c r="F14" s="352"/>
      <c r="H14" s="207" t="s">
        <v>467</v>
      </c>
      <c r="I14" s="207"/>
      <c r="J14" s="207"/>
      <c r="K14" s="207"/>
      <c r="L14" s="207"/>
      <c r="M14" s="207"/>
      <c r="N14" s="207"/>
      <c r="P14" s="85"/>
      <c r="Q14" s="86"/>
    </row>
    <row r="15" spans="1:21" ht="15" customHeight="1" x14ac:dyDescent="0.25">
      <c r="A15" s="59" t="s">
        <v>14</v>
      </c>
      <c r="B15" s="77"/>
      <c r="C15" s="122">
        <f>'Estimated Budget'!$P$106</f>
        <v>0</v>
      </c>
      <c r="D15" s="215">
        <f>'Final Closeout'!N98</f>
        <v>0</v>
      </c>
      <c r="E15" s="353"/>
      <c r="F15" s="354"/>
      <c r="P15" s="295" t="s">
        <v>20</v>
      </c>
      <c r="Q15" s="296" t="s">
        <v>21</v>
      </c>
    </row>
    <row r="16" spans="1:21" ht="15" customHeight="1" x14ac:dyDescent="0.25">
      <c r="A16" s="59" t="s">
        <v>18</v>
      </c>
      <c r="B16" s="77"/>
      <c r="C16" s="122">
        <f>'Estimated Budget'!$P$108</f>
        <v>0</v>
      </c>
      <c r="D16" s="215">
        <f>'Final Closeout'!N104</f>
        <v>0</v>
      </c>
      <c r="E16" s="347" t="s">
        <v>370</v>
      </c>
      <c r="F16" s="348"/>
      <c r="P16" s="295" t="s">
        <v>30</v>
      </c>
      <c r="Q16" s="296" t="s">
        <v>31</v>
      </c>
      <c r="S16" s="327" t="s">
        <v>24</v>
      </c>
      <c r="T16" s="328" t="s">
        <v>25</v>
      </c>
      <c r="U16" s="329" t="s">
        <v>657</v>
      </c>
    </row>
    <row r="17" spans="1:21" ht="15" customHeight="1" x14ac:dyDescent="0.25">
      <c r="A17" s="59" t="s">
        <v>19</v>
      </c>
      <c r="B17" s="77"/>
      <c r="C17" s="122">
        <f>'Estimated Budget'!$P$110</f>
        <v>0</v>
      </c>
      <c r="D17" s="215">
        <f>'Final Closeout'!$N$110</f>
        <v>0</v>
      </c>
      <c r="E17" s="351"/>
      <c r="F17" s="352"/>
      <c r="H17" s="207" t="s">
        <v>469</v>
      </c>
      <c r="I17" s="207"/>
      <c r="J17" s="207"/>
      <c r="K17" s="207"/>
      <c r="L17" s="207"/>
      <c r="M17" s="207"/>
      <c r="N17" s="207"/>
      <c r="P17" s="295" t="s">
        <v>34</v>
      </c>
      <c r="Q17" s="296" t="s">
        <v>35</v>
      </c>
    </row>
    <row r="18" spans="1:21" ht="15" customHeight="1" x14ac:dyDescent="0.25">
      <c r="A18" s="59" t="s">
        <v>23</v>
      </c>
      <c r="B18" s="77"/>
      <c r="C18" s="122">
        <f>'Estimated Budget'!$P$112</f>
        <v>0</v>
      </c>
      <c r="D18" s="215">
        <f>'Final Closeout'!$N$116</f>
        <v>0</v>
      </c>
      <c r="E18" s="353"/>
      <c r="F18" s="354"/>
      <c r="P18" s="295" t="s">
        <v>583</v>
      </c>
      <c r="Q18" s="296" t="s">
        <v>584</v>
      </c>
    </row>
    <row r="19" spans="1:21" ht="15" customHeight="1" x14ac:dyDescent="0.25">
      <c r="A19" s="59" t="s">
        <v>27</v>
      </c>
      <c r="B19" s="77"/>
      <c r="C19" s="122">
        <f>'Estimated Budget'!$P$114</f>
        <v>0</v>
      </c>
      <c r="D19" s="215">
        <f>'Final Closeout'!$N$122</f>
        <v>0</v>
      </c>
      <c r="E19" s="347" t="s">
        <v>256</v>
      </c>
      <c r="F19" s="348"/>
      <c r="P19" s="295" t="s">
        <v>36</v>
      </c>
      <c r="Q19" s="296" t="s">
        <v>37</v>
      </c>
    </row>
    <row r="20" spans="1:21" ht="15" customHeight="1" x14ac:dyDescent="0.25">
      <c r="A20" s="59" t="s">
        <v>29</v>
      </c>
      <c r="B20" s="77"/>
      <c r="C20" s="122">
        <f>'Estimated Budget'!$P$116</f>
        <v>0</v>
      </c>
      <c r="D20" s="215">
        <f>'Final Closeout'!$N$128</f>
        <v>0</v>
      </c>
      <c r="E20" s="351"/>
      <c r="F20" s="352"/>
      <c r="H20" s="207" t="s">
        <v>468</v>
      </c>
      <c r="I20" s="207"/>
      <c r="J20" s="207"/>
      <c r="K20" s="207"/>
      <c r="L20" s="207"/>
      <c r="M20" s="207"/>
      <c r="N20" s="207"/>
      <c r="P20" s="295" t="s">
        <v>39</v>
      </c>
      <c r="Q20" s="296" t="s">
        <v>40</v>
      </c>
    </row>
    <row r="21" spans="1:21" ht="15" customHeight="1" x14ac:dyDescent="0.25">
      <c r="A21" s="64" t="s">
        <v>33</v>
      </c>
      <c r="B21" s="79"/>
      <c r="C21" s="126">
        <f>'Estimated Budget'!$N$46</f>
        <v>0</v>
      </c>
      <c r="D21" s="216">
        <f>'Final Closeout'!N134</f>
        <v>0</v>
      </c>
      <c r="E21" s="353"/>
      <c r="F21" s="354"/>
      <c r="P21" s="295" t="s">
        <v>41</v>
      </c>
      <c r="Q21" s="296" t="s">
        <v>42</v>
      </c>
    </row>
    <row r="22" spans="1:21" ht="15" customHeight="1" x14ac:dyDescent="0.25">
      <c r="A22" s="59" t="s">
        <v>69</v>
      </c>
      <c r="B22" s="77"/>
      <c r="C22" s="122">
        <f>'Estimated Budget'!$P$128</f>
        <v>0</v>
      </c>
      <c r="D22" s="217"/>
      <c r="E22" s="347" t="s">
        <v>254</v>
      </c>
      <c r="F22" s="348"/>
      <c r="P22" s="295" t="s">
        <v>41</v>
      </c>
      <c r="Q22" s="296" t="s">
        <v>42</v>
      </c>
    </row>
    <row r="23" spans="1:21" ht="15" customHeight="1" x14ac:dyDescent="0.25">
      <c r="A23" s="61"/>
      <c r="B23" s="77"/>
      <c r="C23" s="251">
        <v>0</v>
      </c>
      <c r="D23" s="252">
        <v>0</v>
      </c>
      <c r="E23" s="351"/>
      <c r="F23" s="352"/>
      <c r="H23" s="207" t="s">
        <v>470</v>
      </c>
      <c r="I23" s="207"/>
      <c r="J23" s="207"/>
      <c r="K23" s="207"/>
      <c r="L23" s="207"/>
      <c r="M23" s="207"/>
      <c r="N23" s="207"/>
      <c r="P23" s="295" t="s">
        <v>45</v>
      </c>
      <c r="Q23" s="296" t="s">
        <v>46</v>
      </c>
      <c r="S23" s="327" t="s">
        <v>43</v>
      </c>
      <c r="T23" s="328" t="s">
        <v>44</v>
      </c>
      <c r="U23" s="329" t="s">
        <v>657</v>
      </c>
    </row>
    <row r="24" spans="1:21" ht="15" customHeight="1" thickBot="1" x14ac:dyDescent="0.3">
      <c r="A24" s="61"/>
      <c r="B24" s="74"/>
      <c r="C24" s="74"/>
      <c r="D24" s="257">
        <v>0</v>
      </c>
      <c r="E24" s="353"/>
      <c r="F24" s="354"/>
      <c r="H24" s="207" t="s">
        <v>471</v>
      </c>
      <c r="I24" s="207"/>
      <c r="P24" s="295" t="s">
        <v>590</v>
      </c>
      <c r="Q24" s="296" t="s">
        <v>654</v>
      </c>
    </row>
    <row r="25" spans="1:21" ht="15" customHeight="1" thickTop="1" thickBot="1" x14ac:dyDescent="0.3">
      <c r="A25" s="66" t="s">
        <v>234</v>
      </c>
      <c r="B25" s="124">
        <f>SUM($B$15:$B$24)</f>
        <v>0</v>
      </c>
      <c r="C25" s="124">
        <f>SUM($C$15:$C$24)</f>
        <v>0</v>
      </c>
      <c r="D25" s="218">
        <f>SUM($D$15:$D$24)</f>
        <v>0</v>
      </c>
      <c r="E25" s="357" t="s">
        <v>257</v>
      </c>
      <c r="F25" s="358"/>
      <c r="P25" s="295" t="s">
        <v>47</v>
      </c>
      <c r="Q25" s="296" t="s">
        <v>48</v>
      </c>
    </row>
    <row r="26" spans="1:21" ht="15" customHeight="1" thickBot="1" x14ac:dyDescent="0.3">
      <c r="A26" s="363" t="s">
        <v>38</v>
      </c>
      <c r="B26" s="364"/>
      <c r="C26" s="364"/>
      <c r="D26" s="219">
        <f>'Reimbursements-Refunds'!$M$54+'Reimbursements-Refunds'!M81</f>
        <v>0</v>
      </c>
      <c r="E26" s="349" t="s">
        <v>62</v>
      </c>
      <c r="F26" s="350"/>
      <c r="P26" s="295" t="s">
        <v>49</v>
      </c>
      <c r="Q26" s="296" t="s">
        <v>50</v>
      </c>
    </row>
    <row r="27" spans="1:21" ht="15" customHeight="1" x14ac:dyDescent="0.25">
      <c r="A27" s="345" t="s">
        <v>230</v>
      </c>
      <c r="B27" s="346"/>
      <c r="C27" s="346"/>
      <c r="D27" s="365"/>
      <c r="E27" s="108" t="s">
        <v>65</v>
      </c>
      <c r="F27" s="117">
        <f>$D$52</f>
        <v>0</v>
      </c>
      <c r="P27" s="87" t="s">
        <v>52</v>
      </c>
      <c r="Q27" s="88" t="s">
        <v>53</v>
      </c>
    </row>
    <row r="28" spans="1:21" ht="15" customHeight="1" x14ac:dyDescent="0.25">
      <c r="A28" s="63" t="s">
        <v>228</v>
      </c>
      <c r="B28" s="62" t="s">
        <v>11</v>
      </c>
      <c r="C28" s="62" t="s">
        <v>12</v>
      </c>
      <c r="D28" s="214" t="s">
        <v>13</v>
      </c>
      <c r="E28" s="109" t="s">
        <v>66</v>
      </c>
      <c r="F28" s="118">
        <f>$D$25</f>
        <v>0</v>
      </c>
      <c r="H28" s="81" t="s">
        <v>10</v>
      </c>
      <c r="I28" s="81"/>
      <c r="J28" s="299"/>
      <c r="K28" s="299"/>
      <c r="L28" s="299"/>
      <c r="M28" s="299"/>
      <c r="N28" s="299"/>
      <c r="P28" s="295" t="s">
        <v>54</v>
      </c>
      <c r="Q28" s="296" t="s">
        <v>55</v>
      </c>
    </row>
    <row r="29" spans="1:21" ht="15" customHeight="1" x14ac:dyDescent="0.25">
      <c r="A29" s="341" t="s">
        <v>463</v>
      </c>
      <c r="B29" s="343"/>
      <c r="C29" s="359">
        <f>'Estimated Budget'!$P$121</f>
        <v>0</v>
      </c>
      <c r="D29" s="361">
        <f>SUM('Final Closeout'!K136:K139)</f>
        <v>0</v>
      </c>
      <c r="E29" s="242" t="s">
        <v>67</v>
      </c>
      <c r="F29" s="119">
        <f>SUM($D$29:$D$34)</f>
        <v>0</v>
      </c>
      <c r="H29" s="82" t="s">
        <v>235</v>
      </c>
      <c r="I29" s="333" t="s">
        <v>369</v>
      </c>
      <c r="J29" s="333"/>
      <c r="K29" s="333"/>
      <c r="L29" s="333"/>
      <c r="M29" s="333"/>
      <c r="N29" s="333"/>
      <c r="P29" s="295" t="s">
        <v>655</v>
      </c>
      <c r="Q29" s="326" t="s">
        <v>656</v>
      </c>
    </row>
    <row r="30" spans="1:21" ht="15" customHeight="1" x14ac:dyDescent="0.25">
      <c r="A30" s="342"/>
      <c r="B30" s="344"/>
      <c r="C30" s="360"/>
      <c r="D30" s="362"/>
      <c r="E30" s="244" t="s">
        <v>68</v>
      </c>
      <c r="F30" s="106"/>
      <c r="H30" s="57"/>
      <c r="I30" s="333"/>
      <c r="J30" s="333"/>
      <c r="K30" s="333"/>
      <c r="L30" s="333"/>
      <c r="M30" s="333"/>
      <c r="N30" s="333"/>
      <c r="P30" s="87" t="s">
        <v>4</v>
      </c>
      <c r="Q30" s="88" t="s">
        <v>6</v>
      </c>
    </row>
    <row r="31" spans="1:21" ht="15" customHeight="1" x14ac:dyDescent="0.25">
      <c r="A31" s="59" t="s">
        <v>51</v>
      </c>
      <c r="B31" s="77"/>
      <c r="C31" s="122">
        <f>'Estimated Budget'!$P$124</f>
        <v>0</v>
      </c>
      <c r="D31" s="215">
        <f>'Final Closeout'!$N$147</f>
        <v>0</v>
      </c>
      <c r="E31" s="305" t="s">
        <v>478</v>
      </c>
      <c r="F31" s="119">
        <f>+D38</f>
        <v>0</v>
      </c>
      <c r="H31" s="82" t="s">
        <v>236</v>
      </c>
      <c r="I31" s="333" t="s">
        <v>532</v>
      </c>
      <c r="J31" s="333"/>
      <c r="K31" s="333"/>
      <c r="L31" s="333"/>
      <c r="M31" s="333"/>
      <c r="N31" s="333"/>
      <c r="P31" s="295" t="s">
        <v>56</v>
      </c>
      <c r="Q31" s="296" t="s">
        <v>57</v>
      </c>
    </row>
    <row r="32" spans="1:21" ht="15" customHeight="1" x14ac:dyDescent="0.25">
      <c r="A32" s="61"/>
      <c r="B32" s="77"/>
      <c r="C32" s="251">
        <v>0</v>
      </c>
      <c r="D32" s="252">
        <v>0</v>
      </c>
      <c r="E32" s="244" t="s">
        <v>486</v>
      </c>
      <c r="F32" s="245"/>
      <c r="H32" s="57"/>
      <c r="I32" s="333"/>
      <c r="J32" s="333"/>
      <c r="K32" s="333"/>
      <c r="L32" s="333"/>
      <c r="M32" s="333"/>
      <c r="N32" s="333"/>
      <c r="P32" s="295" t="s">
        <v>58</v>
      </c>
      <c r="Q32" s="296" t="s">
        <v>59</v>
      </c>
    </row>
    <row r="33" spans="1:17" ht="15" customHeight="1" x14ac:dyDescent="0.25">
      <c r="A33" s="61"/>
      <c r="B33" s="77"/>
      <c r="C33" s="251">
        <v>0</v>
      </c>
      <c r="D33" s="252">
        <v>0</v>
      </c>
      <c r="E33" s="242" t="s">
        <v>476</v>
      </c>
      <c r="F33" s="120">
        <f>+D39</f>
        <v>0</v>
      </c>
      <c r="H33" s="82" t="s">
        <v>237</v>
      </c>
      <c r="I33" s="333" t="s">
        <v>533</v>
      </c>
      <c r="J33" s="333"/>
      <c r="K33" s="333"/>
      <c r="L33" s="333"/>
      <c r="M33" s="333"/>
      <c r="N33" s="333"/>
      <c r="P33" s="295" t="s">
        <v>60</v>
      </c>
      <c r="Q33" s="296" t="s">
        <v>61</v>
      </c>
    </row>
    <row r="34" spans="1:17" ht="15" customHeight="1" thickBot="1" x14ac:dyDescent="0.3">
      <c r="A34" s="60"/>
      <c r="B34" s="80"/>
      <c r="C34" s="253">
        <v>0</v>
      </c>
      <c r="D34" s="254">
        <v>0</v>
      </c>
      <c r="E34" s="243" t="s">
        <v>73</v>
      </c>
      <c r="F34" s="245"/>
      <c r="H34" s="57"/>
      <c r="I34" s="333"/>
      <c r="J34" s="333"/>
      <c r="K34" s="333"/>
      <c r="L34" s="333"/>
      <c r="M34" s="333"/>
      <c r="N34" s="333"/>
      <c r="P34" s="87" t="s">
        <v>63</v>
      </c>
      <c r="Q34" s="88" t="s">
        <v>64</v>
      </c>
    </row>
    <row r="35" spans="1:17" ht="15" customHeight="1" thickTop="1" thickBot="1" x14ac:dyDescent="0.3">
      <c r="A35" s="66" t="s">
        <v>233</v>
      </c>
      <c r="B35" s="124">
        <f>SUM($B$29:$B$34)</f>
        <v>0</v>
      </c>
      <c r="C35" s="124">
        <f>SUM($C$29:$C$34)</f>
        <v>0</v>
      </c>
      <c r="D35" s="218">
        <f>SUM($D$29:$D$34)</f>
        <v>0</v>
      </c>
      <c r="E35" s="305" t="s">
        <v>579</v>
      </c>
      <c r="F35" s="120">
        <f>+D40</f>
        <v>0</v>
      </c>
      <c r="H35" s="82" t="s">
        <v>238</v>
      </c>
      <c r="I35" s="334" t="s">
        <v>531</v>
      </c>
      <c r="J35" s="334"/>
      <c r="K35" s="334"/>
      <c r="L35" s="334"/>
      <c r="M35" s="334"/>
      <c r="N35" s="334"/>
      <c r="P35" s="87" t="s">
        <v>249</v>
      </c>
      <c r="Q35" s="88" t="s">
        <v>224</v>
      </c>
    </row>
    <row r="36" spans="1:17" ht="15" customHeight="1" x14ac:dyDescent="0.25">
      <c r="A36" s="345" t="s">
        <v>229</v>
      </c>
      <c r="B36" s="346"/>
      <c r="C36" s="346"/>
      <c r="D36" s="346"/>
      <c r="E36" s="243"/>
      <c r="F36" s="245"/>
      <c r="H36" s="57"/>
      <c r="I36" s="334"/>
      <c r="J36" s="334"/>
      <c r="K36" s="334"/>
      <c r="L36" s="334"/>
      <c r="M36" s="334"/>
      <c r="N36" s="334"/>
      <c r="P36" s="295" t="s">
        <v>247</v>
      </c>
      <c r="Q36" s="296" t="s">
        <v>248</v>
      </c>
    </row>
    <row r="37" spans="1:17" ht="15" customHeight="1" x14ac:dyDescent="0.25">
      <c r="A37" s="63" t="s">
        <v>228</v>
      </c>
      <c r="B37" s="62" t="s">
        <v>11</v>
      </c>
      <c r="C37" s="62" t="s">
        <v>12</v>
      </c>
      <c r="D37" s="99" t="s">
        <v>13</v>
      </c>
      <c r="E37" s="108" t="s">
        <v>70</v>
      </c>
      <c r="F37" s="117">
        <f>SUM($F$28:$F$36)</f>
        <v>0</v>
      </c>
      <c r="H37" s="6"/>
      <c r="P37" s="295"/>
      <c r="Q37" s="296"/>
    </row>
    <row r="38" spans="1:17" ht="15" customHeight="1" thickBot="1" x14ac:dyDescent="0.3">
      <c r="A38" s="59" t="s">
        <v>462</v>
      </c>
      <c r="B38" s="77"/>
      <c r="C38" s="122">
        <f>'Estimated Budget'!$P$122</f>
        <v>0</v>
      </c>
      <c r="D38" s="215">
        <f>+'Final Closeout'!K140</f>
        <v>0</v>
      </c>
      <c r="E38" s="107" t="s">
        <v>76</v>
      </c>
      <c r="F38" s="121">
        <f>$F$27-$F$37</f>
        <v>0</v>
      </c>
      <c r="H38" s="233" t="s">
        <v>485</v>
      </c>
      <c r="I38" s="207"/>
      <c r="J38" s="207"/>
      <c r="K38" s="207"/>
      <c r="L38" s="207"/>
      <c r="M38" s="207"/>
      <c r="N38" s="207"/>
      <c r="P38" s="295"/>
      <c r="Q38" s="88"/>
    </row>
    <row r="39" spans="1:17" ht="15" customHeight="1" thickBot="1" x14ac:dyDescent="0.3">
      <c r="A39" s="306" t="s">
        <v>231</v>
      </c>
      <c r="B39" s="79"/>
      <c r="C39" s="122">
        <f>'Estimated Budget'!$P$123</f>
        <v>0</v>
      </c>
      <c r="D39" s="123">
        <f>'Final Closeout'!$N$151</f>
        <v>0</v>
      </c>
      <c r="E39" s="221" t="s">
        <v>449</v>
      </c>
      <c r="F39" s="230">
        <f>+Registrations!C150</f>
        <v>0</v>
      </c>
      <c r="H39" s="6"/>
      <c r="P39" s="87"/>
      <c r="Q39" s="88"/>
    </row>
    <row r="40" spans="1:17" ht="15" customHeight="1" x14ac:dyDescent="0.25">
      <c r="A40" s="61" t="s">
        <v>579</v>
      </c>
      <c r="B40" s="77"/>
      <c r="C40" s="122">
        <f>+'Estimated Budget'!P126</f>
        <v>0</v>
      </c>
      <c r="D40" s="123">
        <f>+'Final Closeout'!N153</f>
        <v>0</v>
      </c>
      <c r="E40" s="355" t="s">
        <v>255</v>
      </c>
      <c r="F40" s="356"/>
      <c r="H40" s="6"/>
      <c r="P40" s="87"/>
      <c r="Q40" s="88"/>
    </row>
    <row r="41" spans="1:17" ht="15" customHeight="1" x14ac:dyDescent="0.25">
      <c r="A41" s="61"/>
      <c r="B41" s="77"/>
      <c r="C41" s="251">
        <v>0</v>
      </c>
      <c r="D41" s="252">
        <v>0</v>
      </c>
      <c r="E41" s="351"/>
      <c r="F41" s="352"/>
      <c r="H41" s="6"/>
      <c r="P41" s="295"/>
      <c r="Q41" s="296"/>
    </row>
    <row r="42" spans="1:17" ht="15" customHeight="1" thickBot="1" x14ac:dyDescent="0.3">
      <c r="A42" s="61"/>
      <c r="B42" s="77"/>
      <c r="C42" s="251">
        <v>0</v>
      </c>
      <c r="D42" s="252">
        <v>0</v>
      </c>
      <c r="E42" s="353"/>
      <c r="F42" s="354"/>
      <c r="H42" s="6"/>
      <c r="P42" s="235"/>
      <c r="Q42" s="236"/>
    </row>
    <row r="43" spans="1:17" ht="15" customHeight="1" thickBot="1" x14ac:dyDescent="0.3">
      <c r="A43" s="60"/>
      <c r="B43" s="80"/>
      <c r="C43" s="253">
        <v>0</v>
      </c>
      <c r="D43" s="255">
        <v>0</v>
      </c>
      <c r="E43" s="337" t="s">
        <v>256</v>
      </c>
      <c r="F43" s="338"/>
      <c r="H43" s="6"/>
    </row>
    <row r="44" spans="1:17" ht="15" customHeight="1" thickTop="1" thickBot="1" x14ac:dyDescent="0.3">
      <c r="A44" s="66" t="s">
        <v>232</v>
      </c>
      <c r="B44" s="124">
        <f>SUM($B$38:$B$43)</f>
        <v>0</v>
      </c>
      <c r="C44" s="124">
        <f>SUM($C$38:$C$43)</f>
        <v>0</v>
      </c>
      <c r="D44" s="125">
        <f>SUM($D$38:$D$43)</f>
        <v>0</v>
      </c>
      <c r="E44" s="308"/>
      <c r="F44" s="309"/>
      <c r="H44" s="6"/>
      <c r="P44" s="89" t="s">
        <v>17</v>
      </c>
    </row>
    <row r="45" spans="1:17" ht="15" customHeight="1" thickBot="1" x14ac:dyDescent="0.3">
      <c r="A45" s="65" t="s">
        <v>70</v>
      </c>
      <c r="B45" s="127">
        <f>B35+B25+B44</f>
        <v>0</v>
      </c>
      <c r="C45" s="127">
        <f>C35+C25+C44</f>
        <v>0</v>
      </c>
      <c r="D45" s="128">
        <f>D35+D25+D44</f>
        <v>0</v>
      </c>
      <c r="E45" s="310"/>
      <c r="F45" s="311"/>
      <c r="H45" s="81" t="s">
        <v>71</v>
      </c>
      <c r="I45" s="81"/>
      <c r="J45" s="299"/>
      <c r="K45" s="299"/>
      <c r="L45" s="299"/>
      <c r="M45" s="299"/>
      <c r="N45" s="299"/>
      <c r="P45" s="297" t="s">
        <v>591</v>
      </c>
    </row>
    <row r="46" spans="1:17" ht="15" customHeight="1" thickBot="1" x14ac:dyDescent="0.3">
      <c r="A46" s="339" t="s">
        <v>71</v>
      </c>
      <c r="B46" s="340"/>
      <c r="C46" s="340"/>
      <c r="D46" s="340"/>
      <c r="E46" s="337" t="s">
        <v>254</v>
      </c>
      <c r="F46" s="338"/>
      <c r="H46" s="82" t="s">
        <v>235</v>
      </c>
      <c r="I46" s="333" t="s">
        <v>369</v>
      </c>
      <c r="J46" s="333"/>
      <c r="K46" s="333"/>
      <c r="L46" s="333"/>
      <c r="M46" s="333"/>
      <c r="N46" s="333"/>
      <c r="P46" s="297"/>
    </row>
    <row r="47" spans="1:17" ht="15" customHeight="1" x14ac:dyDescent="0.25">
      <c r="A47" s="67" t="s">
        <v>228</v>
      </c>
      <c r="B47" s="68" t="s">
        <v>11</v>
      </c>
      <c r="C47" s="68" t="s">
        <v>12</v>
      </c>
      <c r="D47" s="97" t="s">
        <v>13</v>
      </c>
      <c r="E47" s="351"/>
      <c r="F47" s="352"/>
      <c r="H47" s="57"/>
      <c r="I47" s="333"/>
      <c r="J47" s="333"/>
      <c r="K47" s="333"/>
      <c r="L47" s="333"/>
      <c r="M47" s="333"/>
      <c r="N47" s="333"/>
      <c r="P47" s="297" t="s">
        <v>1</v>
      </c>
    </row>
    <row r="48" spans="1:17" ht="15" customHeight="1" x14ac:dyDescent="0.25">
      <c r="A48" s="70" t="s">
        <v>72</v>
      </c>
      <c r="B48" s="76"/>
      <c r="C48" s="122">
        <f>'Estimated Budget'!$K$95</f>
        <v>0</v>
      </c>
      <c r="D48" s="123">
        <f>'Final Closeout'!$N$84</f>
        <v>0</v>
      </c>
      <c r="E48" s="353"/>
      <c r="F48" s="354"/>
      <c r="H48" s="82" t="s">
        <v>236</v>
      </c>
      <c r="I48" s="333" t="s">
        <v>534</v>
      </c>
      <c r="J48" s="333"/>
      <c r="K48" s="333"/>
      <c r="L48" s="333"/>
      <c r="M48" s="333"/>
      <c r="N48" s="333"/>
      <c r="P48" s="297" t="s">
        <v>22</v>
      </c>
    </row>
    <row r="49" spans="1:16" ht="15" customHeight="1" x14ac:dyDescent="0.25">
      <c r="A49" s="59" t="s">
        <v>74</v>
      </c>
      <c r="B49" s="77"/>
      <c r="C49" s="122">
        <f>'Estimated Budget'!$K$99</f>
        <v>0</v>
      </c>
      <c r="D49" s="123">
        <v>0</v>
      </c>
      <c r="E49" s="335" t="s">
        <v>448</v>
      </c>
      <c r="F49" s="336"/>
      <c r="H49" s="57"/>
      <c r="I49" s="333"/>
      <c r="J49" s="333"/>
      <c r="K49" s="333"/>
      <c r="L49" s="333"/>
      <c r="M49" s="333"/>
      <c r="N49" s="333"/>
      <c r="P49" s="297" t="s">
        <v>26</v>
      </c>
    </row>
    <row r="50" spans="1:16" ht="15" customHeight="1" x14ac:dyDescent="0.25">
      <c r="A50" s="246"/>
      <c r="B50" s="247"/>
      <c r="C50" s="248"/>
      <c r="D50" s="249"/>
      <c r="E50" s="351"/>
      <c r="F50" s="352"/>
      <c r="H50" s="82" t="s">
        <v>237</v>
      </c>
      <c r="I50" s="333" t="s">
        <v>535</v>
      </c>
      <c r="J50" s="333"/>
      <c r="K50" s="333"/>
      <c r="L50" s="333"/>
      <c r="M50" s="333"/>
      <c r="N50" s="333"/>
      <c r="P50" s="297" t="s">
        <v>28</v>
      </c>
    </row>
    <row r="51" spans="1:16" ht="15" customHeight="1" thickBot="1" x14ac:dyDescent="0.3">
      <c r="A51" s="71" t="s">
        <v>75</v>
      </c>
      <c r="B51" s="78"/>
      <c r="C51" s="72"/>
      <c r="D51" s="129">
        <f>+'Reimbursements-Refunds'!M109</f>
        <v>0</v>
      </c>
      <c r="E51" s="353"/>
      <c r="F51" s="354"/>
      <c r="H51" s="57"/>
      <c r="I51" s="333"/>
      <c r="J51" s="333"/>
      <c r="K51" s="333"/>
      <c r="L51" s="333"/>
      <c r="M51" s="333"/>
      <c r="N51" s="333"/>
      <c r="P51" s="297" t="s">
        <v>32</v>
      </c>
    </row>
    <row r="52" spans="1:16" ht="15" customHeight="1" thickTop="1" thickBot="1" x14ac:dyDescent="0.3">
      <c r="A52" s="69" t="s">
        <v>65</v>
      </c>
      <c r="B52" s="131">
        <f>SUM($B$48:$B$49)-$B$51</f>
        <v>0</v>
      </c>
      <c r="C52" s="131">
        <f>SUM($C$48:$C$51)</f>
        <v>0</v>
      </c>
      <c r="D52" s="130">
        <f>SUM($D$48:$D$49)-$D$51</f>
        <v>0</v>
      </c>
      <c r="E52" s="335" t="s">
        <v>447</v>
      </c>
      <c r="F52" s="336"/>
      <c r="H52" s="82" t="s">
        <v>238</v>
      </c>
      <c r="I52" s="334" t="s">
        <v>530</v>
      </c>
      <c r="J52" s="334"/>
      <c r="K52" s="334"/>
      <c r="L52" s="334"/>
      <c r="M52" s="334"/>
      <c r="N52" s="334"/>
      <c r="P52" s="298"/>
    </row>
    <row r="53" spans="1:16" ht="15" customHeight="1" thickBot="1" x14ac:dyDescent="0.3">
      <c r="A53" s="220"/>
      <c r="E53" s="373"/>
      <c r="F53" s="374"/>
      <c r="H53" s="57"/>
      <c r="I53" s="334"/>
      <c r="J53" s="334"/>
      <c r="K53" s="334"/>
      <c r="L53" s="334"/>
      <c r="M53" s="334"/>
      <c r="N53" s="334"/>
    </row>
    <row r="54" spans="1:16" ht="15" customHeight="1" thickBot="1" x14ac:dyDescent="0.3">
      <c r="A54" s="73" t="s">
        <v>77</v>
      </c>
      <c r="B54" s="132">
        <f>B52-B45</f>
        <v>0</v>
      </c>
      <c r="C54" s="222">
        <f>+C52-C45</f>
        <v>0</v>
      </c>
      <c r="D54" s="133">
        <f>D52-D45</f>
        <v>0</v>
      </c>
      <c r="E54" s="371" t="s">
        <v>446</v>
      </c>
      <c r="F54" s="372"/>
    </row>
    <row r="55" spans="1:16" ht="12.75" customHeight="1" x14ac:dyDescent="0.25"/>
    <row r="56" spans="1:16" x14ac:dyDescent="0.25">
      <c r="D56" s="256"/>
      <c r="F56" s="332"/>
    </row>
    <row r="57" spans="1:16" x14ac:dyDescent="0.25">
      <c r="D57" s="256"/>
    </row>
    <row r="58" spans="1:16" x14ac:dyDescent="0.25">
      <c r="B58" s="7"/>
      <c r="C58" s="7" t="s">
        <v>571</v>
      </c>
      <c r="D58" s="7"/>
      <c r="E58" s="7"/>
      <c r="F58" s="7"/>
    </row>
    <row r="59" spans="1:16" x14ac:dyDescent="0.25">
      <c r="D59" s="256"/>
    </row>
    <row r="60" spans="1:16" x14ac:dyDescent="0.25">
      <c r="B60" s="7"/>
      <c r="C60" s="7" t="s">
        <v>570</v>
      </c>
      <c r="D60" s="7"/>
      <c r="E60" s="7"/>
      <c r="F60" s="7"/>
    </row>
    <row r="61" spans="1:16" ht="15.75" x14ac:dyDescent="0.3">
      <c r="D61" s="10"/>
      <c r="E61" s="110"/>
    </row>
    <row r="62" spans="1:16" ht="15.75" customHeight="1" x14ac:dyDescent="0.25">
      <c r="B62" s="7"/>
      <c r="C62" s="7" t="s">
        <v>588</v>
      </c>
      <c r="D62" s="7"/>
      <c r="E62" s="7"/>
      <c r="F62" s="7"/>
    </row>
    <row r="63" spans="1:16" ht="15" customHeight="1" x14ac:dyDescent="0.25"/>
    <row r="64" spans="1:16" x14ac:dyDescent="0.25">
      <c r="B64" s="9"/>
      <c r="C64" s="9"/>
      <c r="D64" s="9"/>
    </row>
    <row r="65" spans="2:6" x14ac:dyDescent="0.25">
      <c r="B65" s="9"/>
      <c r="C65" s="9"/>
      <c r="D65" s="9"/>
    </row>
    <row r="66" spans="2:6" x14ac:dyDescent="0.25">
      <c r="B66" s="9"/>
      <c r="C66" s="9"/>
      <c r="D66" s="9"/>
    </row>
    <row r="67" spans="2:6" ht="15" customHeight="1" x14ac:dyDescent="0.25">
      <c r="B67" s="9"/>
      <c r="C67" s="9"/>
      <c r="D67" s="9"/>
      <c r="F67" s="9"/>
    </row>
    <row r="68" spans="2:6" x14ac:dyDescent="0.25">
      <c r="B68" s="9"/>
      <c r="C68" s="9"/>
      <c r="D68" s="9"/>
      <c r="F68" s="9"/>
    </row>
    <row r="69" spans="2:6" x14ac:dyDescent="0.25">
      <c r="D69" s="10"/>
      <c r="F69" s="9"/>
    </row>
    <row r="70" spans="2:6" ht="15.75" customHeight="1" x14ac:dyDescent="0.25">
      <c r="B70" s="9"/>
      <c r="C70" s="9"/>
      <c r="D70" s="9"/>
      <c r="F70" s="9"/>
    </row>
    <row r="71" spans="2:6" x14ac:dyDescent="0.25">
      <c r="F71" s="9"/>
    </row>
    <row r="72" spans="2:6" x14ac:dyDescent="0.25">
      <c r="F72" s="10"/>
    </row>
    <row r="73" spans="2:6" x14ac:dyDescent="0.25">
      <c r="F73" s="9"/>
    </row>
  </sheetData>
  <sheetProtection algorithmName="SHA-512" hashValue="jNh2dST//wTfXze22tpP9oAT+6J0ExQukPuKtgZACsBUDlbK0qJGDbMV4buKOlAeR/+XU/wcUj7ZTFR6jLDhrA==" saltValue="pkxi+l4kNrfNB7FFbxSweA==" spinCount="100000" sheet="1" objects="1" scenarios="1"/>
  <dataConsolidate/>
  <mergeCells count="47">
    <mergeCell ref="S13:U13"/>
    <mergeCell ref="H1:Q1"/>
    <mergeCell ref="H4:Q4"/>
    <mergeCell ref="H3:Q3"/>
    <mergeCell ref="E54:F54"/>
    <mergeCell ref="E53:F53"/>
    <mergeCell ref="E47:F48"/>
    <mergeCell ref="E50:F51"/>
    <mergeCell ref="A1:F1"/>
    <mergeCell ref="B3:C3"/>
    <mergeCell ref="B5:C5"/>
    <mergeCell ref="B7:C7"/>
    <mergeCell ref="A13:D13"/>
    <mergeCell ref="E3:F3"/>
    <mergeCell ref="E13:F13"/>
    <mergeCell ref="E7:F8"/>
    <mergeCell ref="E14:F15"/>
    <mergeCell ref="C29:C30"/>
    <mergeCell ref="D29:D30"/>
    <mergeCell ref="A26:C26"/>
    <mergeCell ref="A27:D27"/>
    <mergeCell ref="A46:D46"/>
    <mergeCell ref="A29:A30"/>
    <mergeCell ref="B29:B30"/>
    <mergeCell ref="A36:D36"/>
    <mergeCell ref="E16:F16"/>
    <mergeCell ref="E19:F19"/>
    <mergeCell ref="E26:F26"/>
    <mergeCell ref="E17:F18"/>
    <mergeCell ref="E20:F21"/>
    <mergeCell ref="E43:F43"/>
    <mergeCell ref="E40:F40"/>
    <mergeCell ref="E41:F42"/>
    <mergeCell ref="E23:F24"/>
    <mergeCell ref="E22:F22"/>
    <mergeCell ref="E25:F25"/>
    <mergeCell ref="I50:N51"/>
    <mergeCell ref="I52:N53"/>
    <mergeCell ref="E52:F52"/>
    <mergeCell ref="E46:F46"/>
    <mergeCell ref="I48:N49"/>
    <mergeCell ref="E49:F49"/>
    <mergeCell ref="I29:N30"/>
    <mergeCell ref="I31:N32"/>
    <mergeCell ref="I33:N34"/>
    <mergeCell ref="I35:N36"/>
    <mergeCell ref="I46:N47"/>
  </mergeCells>
  <dataValidations count="2">
    <dataValidation type="list" allowBlank="1" showInputMessage="1" showErrorMessage="1" sqref="B3:C3" xr:uid="{00000000-0002-0000-0000-000000000000}">
      <formula1>$P$44:$P$52</formula1>
    </dataValidation>
    <dataValidation type="list" allowBlank="1" showInputMessage="1" showErrorMessage="1" sqref="B5:C5" xr:uid="{00000000-0002-0000-0000-000001000000}">
      <formula1>$P$13:$P$42</formula1>
    </dataValidation>
  </dataValidations>
  <pageMargins left="0.4" right="0.2" top="0.3" bottom="0.05" header="0.3" footer="0.05"/>
  <pageSetup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52"/>
  <sheetViews>
    <sheetView workbookViewId="0">
      <selection activeCell="N8" sqref="N8"/>
    </sheetView>
  </sheetViews>
  <sheetFormatPr defaultColWidth="8.85546875" defaultRowHeight="15" x14ac:dyDescent="0.25"/>
  <cols>
    <col min="1" max="3" width="5.5703125" customWidth="1"/>
    <col min="6" max="6" width="8" customWidth="1"/>
    <col min="7" max="7" width="2" style="7" bestFit="1" customWidth="1"/>
    <col min="9" max="9" width="2.140625" style="7" bestFit="1" customWidth="1"/>
    <col min="10" max="10" width="2.140625" style="7" customWidth="1"/>
    <col min="11" max="11" width="8.42578125" customWidth="1"/>
    <col min="12" max="12" width="2.140625" style="7" bestFit="1" customWidth="1"/>
    <col min="13" max="13" width="2" style="7" bestFit="1" customWidth="1"/>
    <col min="14" max="14" width="10.85546875" customWidth="1"/>
    <col min="15" max="15" width="2.5703125" customWidth="1"/>
    <col min="16" max="16" width="11.42578125" customWidth="1"/>
    <col min="18" max="18" width="4.42578125" style="200" customWidth="1"/>
    <col min="19" max="23" width="9.140625" style="200"/>
    <col min="24" max="24" width="13.85546875" style="200" customWidth="1"/>
    <col min="25" max="26" width="9.140625" style="200"/>
    <col min="27" max="27" width="11" style="200" customWidth="1"/>
    <col min="28" max="28" width="19.42578125" style="200" customWidth="1"/>
    <col min="29" max="29" width="12.42578125" style="200" customWidth="1"/>
  </cols>
  <sheetData>
    <row r="1" spans="1:29" x14ac:dyDescent="0.25">
      <c r="A1" s="385" t="s">
        <v>78</v>
      </c>
      <c r="B1" s="385"/>
      <c r="C1" s="385"/>
      <c r="D1" s="422" t="str">
        <f>'OA Budget Planning-Report Sheet'!$B$5</f>
        <v>Chapter Name (Number)</v>
      </c>
      <c r="E1" s="422"/>
      <c r="F1" s="422"/>
      <c r="G1" s="6"/>
      <c r="H1" s="6"/>
      <c r="K1" s="385" t="s">
        <v>5</v>
      </c>
      <c r="L1" s="385"/>
      <c r="M1" s="6"/>
      <c r="N1" s="418" t="str">
        <f>'OA Budget Planning-Report Sheet'!$B$7</f>
        <v>Custodial Account #</v>
      </c>
      <c r="O1" s="418"/>
      <c r="P1" s="418"/>
      <c r="R1" s="3" t="s">
        <v>79</v>
      </c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294"/>
    </row>
    <row r="2" spans="1:29" x14ac:dyDescent="0.25">
      <c r="A2" s="385" t="s">
        <v>270</v>
      </c>
      <c r="B2" s="385"/>
      <c r="C2" s="385"/>
      <c r="D2" s="422" t="str">
        <f>'OA Budget Planning-Report Sheet'!$B$3</f>
        <v>Select Event Type</v>
      </c>
      <c r="E2" s="422"/>
      <c r="F2" s="422"/>
      <c r="G2" s="6"/>
      <c r="H2" s="6"/>
      <c r="K2" s="6"/>
      <c r="L2" s="6"/>
      <c r="M2" s="6"/>
      <c r="N2" s="50"/>
      <c r="O2" s="50"/>
      <c r="P2" s="50"/>
      <c r="R2" s="3" t="s">
        <v>371</v>
      </c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294"/>
    </row>
    <row r="3" spans="1:29" ht="15.75" thickBot="1" x14ac:dyDescent="0.3">
      <c r="P3" s="508" t="s">
        <v>666</v>
      </c>
      <c r="R3" s="3" t="s">
        <v>487</v>
      </c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1:29" x14ac:dyDescent="0.25">
      <c r="A4" s="11"/>
      <c r="B4" s="12"/>
      <c r="C4" s="12"/>
      <c r="D4" s="12"/>
      <c r="E4" s="12"/>
      <c r="F4" s="12"/>
      <c r="G4" s="13"/>
      <c r="H4" s="12"/>
      <c r="I4" s="13"/>
      <c r="J4" s="13"/>
      <c r="K4" s="12"/>
      <c r="L4" s="13"/>
      <c r="M4" s="13"/>
      <c r="N4" s="12"/>
      <c r="O4" s="12"/>
      <c r="P4" s="14"/>
    </row>
    <row r="5" spans="1:29" x14ac:dyDescent="0.25">
      <c r="A5" s="410" t="s">
        <v>80</v>
      </c>
      <c r="B5" s="411"/>
      <c r="C5" s="411"/>
      <c r="D5" s="411"/>
      <c r="P5" s="15"/>
    </row>
    <row r="6" spans="1:29" x14ac:dyDescent="0.25">
      <c r="A6" s="16"/>
      <c r="P6" s="15"/>
    </row>
    <row r="7" spans="1:29" x14ac:dyDescent="0.25">
      <c r="A7" s="419" t="s">
        <v>14</v>
      </c>
      <c r="B7" s="420"/>
      <c r="C7" s="420"/>
      <c r="D7" s="420"/>
      <c r="H7" s="17" t="s">
        <v>81</v>
      </c>
      <c r="K7" s="17" t="s">
        <v>82</v>
      </c>
      <c r="N7" s="17" t="s">
        <v>83</v>
      </c>
      <c r="P7" s="15"/>
    </row>
    <row r="8" spans="1:29" x14ac:dyDescent="0.25">
      <c r="A8" s="16"/>
      <c r="B8" s="392" t="s">
        <v>114</v>
      </c>
      <c r="C8" s="392"/>
      <c r="D8" s="392"/>
      <c r="E8" s="392"/>
      <c r="H8" s="18"/>
      <c r="I8" s="7" t="s">
        <v>85</v>
      </c>
      <c r="J8" s="7" t="s">
        <v>86</v>
      </c>
      <c r="K8" s="19">
        <v>0</v>
      </c>
      <c r="L8" s="7" t="s">
        <v>87</v>
      </c>
      <c r="M8" s="7" t="s">
        <v>86</v>
      </c>
      <c r="N8" s="134">
        <f>$H$8*$K$8</f>
        <v>0</v>
      </c>
      <c r="P8" s="15"/>
    </row>
    <row r="9" spans="1:29" x14ac:dyDescent="0.25">
      <c r="A9" s="16"/>
      <c r="B9" s="393" t="s">
        <v>118</v>
      </c>
      <c r="C9" s="393"/>
      <c r="D9" s="393"/>
      <c r="E9" s="393"/>
      <c r="H9" s="18"/>
      <c r="I9" s="7" t="s">
        <v>85</v>
      </c>
      <c r="J9" s="7" t="s">
        <v>86</v>
      </c>
      <c r="K9" s="19">
        <v>0</v>
      </c>
      <c r="L9" s="7" t="s">
        <v>87</v>
      </c>
      <c r="M9" s="7" t="s">
        <v>86</v>
      </c>
      <c r="N9" s="135">
        <f>$H$9*$K$9</f>
        <v>0</v>
      </c>
      <c r="P9" s="15"/>
      <c r="R9" s="291" t="s">
        <v>235</v>
      </c>
      <c r="S9" s="199" t="s">
        <v>374</v>
      </c>
      <c r="T9" s="199"/>
      <c r="U9" s="199"/>
      <c r="V9" s="199"/>
      <c r="W9" s="291"/>
      <c r="X9" s="291"/>
      <c r="Y9" s="291"/>
      <c r="Z9" s="291"/>
      <c r="AA9" s="291"/>
      <c r="AB9" s="291"/>
      <c r="AC9" s="294"/>
    </row>
    <row r="10" spans="1:29" x14ac:dyDescent="0.25">
      <c r="A10" s="16"/>
      <c r="B10" s="383" t="s">
        <v>653</v>
      </c>
      <c r="C10" s="383"/>
      <c r="D10" s="383"/>
      <c r="E10" s="383"/>
      <c r="H10" s="18"/>
      <c r="I10" s="7" t="s">
        <v>85</v>
      </c>
      <c r="J10" s="7" t="s">
        <v>86</v>
      </c>
      <c r="K10" s="19">
        <v>0</v>
      </c>
      <c r="L10" s="7" t="s">
        <v>87</v>
      </c>
      <c r="M10" s="7" t="s">
        <v>86</v>
      </c>
      <c r="N10" s="135">
        <f>$H$10*$K$10</f>
        <v>0</v>
      </c>
      <c r="P10" s="15"/>
      <c r="R10" s="291" t="s">
        <v>236</v>
      </c>
      <c r="S10" s="199" t="s">
        <v>375</v>
      </c>
      <c r="T10" s="199"/>
      <c r="U10" s="199"/>
      <c r="V10" s="199"/>
      <c r="W10" s="291"/>
      <c r="X10" s="291"/>
      <c r="Y10" s="291"/>
      <c r="Z10" s="291"/>
      <c r="AA10" s="291"/>
      <c r="AB10" s="291"/>
      <c r="AC10" s="294"/>
    </row>
    <row r="11" spans="1:29" x14ac:dyDescent="0.25">
      <c r="A11" s="16"/>
      <c r="B11" s="383" t="s">
        <v>186</v>
      </c>
      <c r="C11" s="383"/>
      <c r="D11" s="383"/>
      <c r="E11" s="383"/>
      <c r="H11" s="18"/>
      <c r="I11" s="7" t="s">
        <v>85</v>
      </c>
      <c r="J11" s="7" t="s">
        <v>86</v>
      </c>
      <c r="K11" s="19">
        <v>0</v>
      </c>
      <c r="L11" s="7" t="s">
        <v>87</v>
      </c>
      <c r="M11" s="7" t="s">
        <v>86</v>
      </c>
      <c r="N11" s="135">
        <f>$H$11*$K$11</f>
        <v>0</v>
      </c>
      <c r="P11" s="15"/>
      <c r="R11" s="291" t="s">
        <v>237</v>
      </c>
      <c r="S11" s="199" t="s">
        <v>376</v>
      </c>
      <c r="T11" s="199"/>
      <c r="U11" s="199"/>
      <c r="V11" s="199"/>
      <c r="W11" s="199"/>
      <c r="X11" s="199"/>
      <c r="Y11" s="199"/>
    </row>
    <row r="12" spans="1:29" x14ac:dyDescent="0.25">
      <c r="A12" s="16"/>
      <c r="B12" s="115" t="s">
        <v>90</v>
      </c>
      <c r="C12" s="115"/>
      <c r="D12" s="115"/>
      <c r="E12" s="115"/>
      <c r="H12" s="18"/>
      <c r="I12" s="7" t="s">
        <v>85</v>
      </c>
      <c r="J12" s="7" t="s">
        <v>86</v>
      </c>
      <c r="K12" s="19">
        <v>0</v>
      </c>
      <c r="L12" s="7" t="s">
        <v>87</v>
      </c>
      <c r="M12" s="7" t="s">
        <v>86</v>
      </c>
      <c r="N12" s="135">
        <f>$H$12*$K$12</f>
        <v>0</v>
      </c>
      <c r="P12" s="15"/>
      <c r="R12" s="291" t="s">
        <v>238</v>
      </c>
      <c r="S12" s="199" t="s">
        <v>377</v>
      </c>
      <c r="T12" s="199"/>
      <c r="U12" s="199"/>
      <c r="V12" s="199"/>
      <c r="W12" s="199"/>
      <c r="X12" s="199"/>
      <c r="Y12" s="199"/>
      <c r="Z12" s="199"/>
    </row>
    <row r="13" spans="1:29" x14ac:dyDescent="0.25">
      <c r="A13" s="16"/>
      <c r="B13" s="423"/>
      <c r="C13" s="386"/>
      <c r="D13" s="386"/>
      <c r="E13" s="386"/>
      <c r="H13" s="18"/>
      <c r="I13" s="7" t="s">
        <v>85</v>
      </c>
      <c r="J13" s="7" t="s">
        <v>86</v>
      </c>
      <c r="K13" s="19">
        <v>0</v>
      </c>
      <c r="L13" s="7" t="s">
        <v>87</v>
      </c>
      <c r="M13" s="7" t="s">
        <v>86</v>
      </c>
      <c r="N13" s="134">
        <f>$H$13*$K$13</f>
        <v>0</v>
      </c>
      <c r="P13" s="15"/>
    </row>
    <row r="14" spans="1:29" x14ac:dyDescent="0.25">
      <c r="A14" s="16"/>
      <c r="B14" s="388" t="s">
        <v>91</v>
      </c>
      <c r="C14" s="388"/>
      <c r="D14" s="388"/>
      <c r="E14" s="388"/>
      <c r="F14" s="388"/>
      <c r="H14" s="307">
        <f>SUM(H8:H13)</f>
        <v>0</v>
      </c>
      <c r="M14" s="7" t="s">
        <v>86</v>
      </c>
      <c r="N14" s="136">
        <f>SUM($N$8:$N$13)</f>
        <v>0</v>
      </c>
      <c r="P14" s="15"/>
      <c r="R14" s="207" t="s">
        <v>593</v>
      </c>
      <c r="S14" s="207"/>
      <c r="T14" s="207"/>
      <c r="U14" s="207"/>
      <c r="V14" s="207"/>
      <c r="W14" s="207"/>
      <c r="X14" s="207"/>
      <c r="Y14" s="207"/>
      <c r="Z14" s="207"/>
      <c r="AA14" s="207"/>
    </row>
    <row r="15" spans="1:29" x14ac:dyDescent="0.25">
      <c r="A15" s="16"/>
      <c r="P15" s="15"/>
    </row>
    <row r="16" spans="1:29" x14ac:dyDescent="0.25">
      <c r="A16" s="419" t="s">
        <v>92</v>
      </c>
      <c r="B16" s="420"/>
      <c r="C16" s="420"/>
      <c r="D16" s="420"/>
      <c r="P16" s="15"/>
    </row>
    <row r="17" spans="1:29" x14ac:dyDescent="0.25">
      <c r="A17" s="16"/>
      <c r="B17" s="381" t="s">
        <v>18</v>
      </c>
      <c r="C17" s="381"/>
      <c r="D17" s="381"/>
      <c r="E17" s="381"/>
      <c r="F17" s="381"/>
      <c r="H17" s="17" t="s">
        <v>81</v>
      </c>
      <c r="K17" s="17" t="s">
        <v>82</v>
      </c>
      <c r="N17" s="17" t="s">
        <v>83</v>
      </c>
      <c r="P17" s="15"/>
      <c r="R17" s="291" t="s">
        <v>235</v>
      </c>
      <c r="S17" s="199" t="s">
        <v>239</v>
      </c>
      <c r="T17" s="199"/>
      <c r="U17" s="199"/>
      <c r="V17" s="199"/>
      <c r="W17" s="199"/>
      <c r="X17" s="199"/>
      <c r="Y17" s="199"/>
      <c r="Z17" s="199"/>
    </row>
    <row r="18" spans="1:29" x14ac:dyDescent="0.25">
      <c r="A18" s="16"/>
      <c r="C18" s="391" t="s">
        <v>84</v>
      </c>
      <c r="D18" s="391"/>
      <c r="E18" s="391"/>
      <c r="F18" s="391"/>
      <c r="H18" s="18"/>
      <c r="I18" s="7" t="s">
        <v>85</v>
      </c>
      <c r="J18" s="7" t="s">
        <v>86</v>
      </c>
      <c r="K18" s="312">
        <v>0.66</v>
      </c>
      <c r="L18" s="7" t="s">
        <v>87</v>
      </c>
      <c r="M18" s="7" t="s">
        <v>86</v>
      </c>
      <c r="N18" s="134">
        <f>$H$18*$K$18</f>
        <v>0</v>
      </c>
      <c r="P18" s="15"/>
      <c r="R18" s="291" t="s">
        <v>236</v>
      </c>
      <c r="S18" s="199" t="s">
        <v>240</v>
      </c>
      <c r="T18" s="199"/>
      <c r="U18" s="199"/>
      <c r="V18" s="199"/>
      <c r="W18" s="199"/>
      <c r="X18" s="199"/>
      <c r="Y18" s="199"/>
      <c r="Z18" s="199"/>
    </row>
    <row r="19" spans="1:29" x14ac:dyDescent="0.25">
      <c r="A19" s="16"/>
      <c r="C19" s="391" t="s">
        <v>89</v>
      </c>
      <c r="D19" s="391"/>
      <c r="E19" s="391"/>
      <c r="F19" s="391"/>
      <c r="H19" s="18"/>
      <c r="I19" s="7" t="s">
        <v>85</v>
      </c>
      <c r="J19" s="7" t="s">
        <v>86</v>
      </c>
      <c r="K19" s="136">
        <f>+K18</f>
        <v>0.66</v>
      </c>
      <c r="L19" s="7" t="s">
        <v>87</v>
      </c>
      <c r="M19" s="7" t="s">
        <v>86</v>
      </c>
      <c r="N19" s="135">
        <f>$H$19*$K$19</f>
        <v>0</v>
      </c>
      <c r="P19" s="15"/>
      <c r="R19" s="291" t="s">
        <v>237</v>
      </c>
      <c r="S19" s="199" t="s">
        <v>378</v>
      </c>
      <c r="T19" s="199"/>
      <c r="U19" s="199"/>
      <c r="V19" s="199"/>
      <c r="W19" s="199"/>
      <c r="X19" s="199"/>
      <c r="Y19" s="199"/>
      <c r="Z19" s="199"/>
    </row>
    <row r="20" spans="1:29" x14ac:dyDescent="0.25">
      <c r="A20" s="16"/>
      <c r="C20" s="386"/>
      <c r="D20" s="386"/>
      <c r="E20" s="386"/>
      <c r="F20" s="386"/>
      <c r="N20" s="19">
        <v>0</v>
      </c>
      <c r="P20" s="15"/>
      <c r="R20" s="291" t="s">
        <v>238</v>
      </c>
      <c r="S20" s="199" t="s">
        <v>488</v>
      </c>
      <c r="T20" s="199"/>
      <c r="U20" s="199"/>
      <c r="V20" s="199"/>
      <c r="W20" s="199"/>
      <c r="AA20" s="293" t="s">
        <v>494</v>
      </c>
      <c r="AB20" s="289"/>
      <c r="AC20" s="289"/>
    </row>
    <row r="21" spans="1:29" x14ac:dyDescent="0.25">
      <c r="A21" s="16"/>
      <c r="C21" s="388" t="s">
        <v>93</v>
      </c>
      <c r="D21" s="388"/>
      <c r="E21" s="388"/>
      <c r="F21" s="388"/>
      <c r="G21" s="388"/>
      <c r="H21" s="388"/>
      <c r="M21" s="7" t="s">
        <v>86</v>
      </c>
      <c r="N21" s="136">
        <f>SUM($N$18:$N$20)</f>
        <v>0</v>
      </c>
      <c r="P21" s="15"/>
      <c r="R21" s="199" t="s">
        <v>94</v>
      </c>
      <c r="S21" s="199"/>
      <c r="T21" s="199"/>
      <c r="U21" s="199"/>
      <c r="V21" s="199"/>
      <c r="W21" s="199"/>
    </row>
    <row r="22" spans="1:29" x14ac:dyDescent="0.25">
      <c r="A22" s="16"/>
      <c r="B22" s="381" t="s">
        <v>95</v>
      </c>
      <c r="C22" s="381"/>
      <c r="D22" s="381"/>
      <c r="E22" s="381"/>
      <c r="F22" s="381"/>
      <c r="H22" s="17" t="s">
        <v>81</v>
      </c>
      <c r="K22" s="17" t="s">
        <v>82</v>
      </c>
      <c r="N22" s="17" t="s">
        <v>83</v>
      </c>
      <c r="P22" s="15"/>
    </row>
    <row r="23" spans="1:29" x14ac:dyDescent="0.25">
      <c r="A23" s="16"/>
      <c r="C23" s="391" t="s">
        <v>84</v>
      </c>
      <c r="D23" s="391"/>
      <c r="E23" s="391"/>
      <c r="F23" s="391"/>
      <c r="H23" s="141">
        <f>+H18</f>
        <v>0</v>
      </c>
      <c r="I23" s="7" t="s">
        <v>85</v>
      </c>
      <c r="J23" s="7" t="s">
        <v>86</v>
      </c>
      <c r="K23" s="19">
        <v>0</v>
      </c>
      <c r="L23" s="7" t="s">
        <v>87</v>
      </c>
      <c r="M23" s="7" t="s">
        <v>86</v>
      </c>
      <c r="N23" s="134">
        <f>$H$23*$K$23</f>
        <v>0</v>
      </c>
      <c r="P23" s="15"/>
      <c r="R23" s="291" t="s">
        <v>235</v>
      </c>
      <c r="S23" s="199" t="s">
        <v>472</v>
      </c>
      <c r="T23" s="199"/>
      <c r="U23" s="199"/>
      <c r="V23" s="199"/>
      <c r="W23" s="199"/>
      <c r="X23" s="199"/>
      <c r="Y23" s="199"/>
      <c r="Z23" s="199"/>
      <c r="AA23" s="199"/>
    </row>
    <row r="24" spans="1:29" x14ac:dyDescent="0.25">
      <c r="A24" s="16"/>
      <c r="C24" s="383" t="s">
        <v>89</v>
      </c>
      <c r="D24" s="383"/>
      <c r="E24" s="383"/>
      <c r="F24" s="383"/>
      <c r="H24" s="142">
        <f>+H19</f>
        <v>0</v>
      </c>
      <c r="I24" s="7" t="s">
        <v>85</v>
      </c>
      <c r="J24" s="7" t="s">
        <v>86</v>
      </c>
      <c r="K24" s="136">
        <f>+K23</f>
        <v>0</v>
      </c>
      <c r="L24" s="7" t="s">
        <v>87</v>
      </c>
      <c r="M24" s="7" t="s">
        <v>86</v>
      </c>
      <c r="N24" s="135">
        <f>$H$24*$K$24</f>
        <v>0</v>
      </c>
      <c r="P24" s="15"/>
      <c r="R24" s="291" t="s">
        <v>236</v>
      </c>
      <c r="S24" s="199" t="s">
        <v>241</v>
      </c>
      <c r="T24" s="199"/>
      <c r="U24" s="199"/>
      <c r="V24" s="199"/>
      <c r="W24" s="199"/>
      <c r="X24" s="199"/>
      <c r="Y24" s="199"/>
    </row>
    <row r="25" spans="1:29" x14ac:dyDescent="0.25">
      <c r="A25" s="16"/>
      <c r="C25" s="421" t="s">
        <v>96</v>
      </c>
      <c r="D25" s="421"/>
      <c r="E25" s="421"/>
      <c r="F25" s="421"/>
      <c r="H25" s="21"/>
      <c r="K25" s="20"/>
      <c r="N25" s="19">
        <v>0</v>
      </c>
      <c r="P25" s="15"/>
      <c r="R25" s="291" t="s">
        <v>237</v>
      </c>
      <c r="S25" s="199" t="s">
        <v>379</v>
      </c>
      <c r="T25" s="199"/>
      <c r="U25" s="199"/>
      <c r="V25" s="199"/>
      <c r="W25" s="199"/>
      <c r="X25" s="199"/>
    </row>
    <row r="26" spans="1:29" x14ac:dyDescent="0.25">
      <c r="A26" s="16"/>
      <c r="C26" s="421" t="s">
        <v>97</v>
      </c>
      <c r="D26" s="421"/>
      <c r="E26" s="421"/>
      <c r="F26" s="421"/>
      <c r="H26" s="21"/>
      <c r="K26" s="20"/>
      <c r="N26" s="19">
        <v>0</v>
      </c>
      <c r="P26" s="15"/>
      <c r="R26" s="291" t="s">
        <v>238</v>
      </c>
      <c r="S26" s="199" t="s">
        <v>242</v>
      </c>
      <c r="T26" s="199"/>
      <c r="U26" s="199"/>
      <c r="V26" s="199"/>
      <c r="W26" s="199"/>
      <c r="X26" s="199"/>
      <c r="Y26" s="199"/>
      <c r="Z26" s="199"/>
    </row>
    <row r="27" spans="1:29" x14ac:dyDescent="0.25">
      <c r="A27" s="16"/>
      <c r="C27" s="386"/>
      <c r="D27" s="386"/>
      <c r="E27" s="386"/>
      <c r="F27" s="386"/>
      <c r="N27" s="19">
        <v>0</v>
      </c>
      <c r="P27" s="15"/>
      <c r="R27" s="291" t="s">
        <v>380</v>
      </c>
      <c r="S27" s="199" t="s">
        <v>492</v>
      </c>
      <c r="T27" s="199"/>
      <c r="U27" s="199"/>
      <c r="V27" s="199"/>
      <c r="W27" s="199"/>
      <c r="X27" s="199"/>
      <c r="AA27" s="293" t="s">
        <v>495</v>
      </c>
      <c r="AB27" s="289"/>
      <c r="AC27" s="289"/>
    </row>
    <row r="28" spans="1:29" x14ac:dyDescent="0.25">
      <c r="A28" s="16"/>
      <c r="C28" s="388" t="s">
        <v>99</v>
      </c>
      <c r="D28" s="388"/>
      <c r="E28" s="388"/>
      <c r="F28" s="388"/>
      <c r="G28" s="388"/>
      <c r="H28" s="388"/>
      <c r="M28" s="7" t="s">
        <v>86</v>
      </c>
      <c r="N28" s="136">
        <f>SUM($N$23:$N$27)</f>
        <v>0</v>
      </c>
      <c r="P28" s="15"/>
      <c r="R28" s="199" t="s">
        <v>98</v>
      </c>
      <c r="S28" s="199"/>
      <c r="T28" s="199"/>
      <c r="U28" s="199"/>
      <c r="V28" s="199"/>
      <c r="W28" s="199"/>
    </row>
    <row r="29" spans="1:29" x14ac:dyDescent="0.25">
      <c r="A29" s="16"/>
      <c r="B29" s="381" t="s">
        <v>100</v>
      </c>
      <c r="C29" s="381"/>
      <c r="D29" s="381"/>
      <c r="E29" s="381"/>
      <c r="F29" s="381"/>
      <c r="N29" s="17" t="s">
        <v>82</v>
      </c>
      <c r="P29" s="15"/>
    </row>
    <row r="30" spans="1:29" x14ac:dyDescent="0.25">
      <c r="A30" s="16"/>
      <c r="C30" s="386"/>
      <c r="D30" s="386"/>
      <c r="E30" s="386"/>
      <c r="F30" s="386"/>
      <c r="N30" s="19">
        <v>0</v>
      </c>
      <c r="P30" s="15"/>
      <c r="R30" s="291" t="s">
        <v>235</v>
      </c>
      <c r="S30" s="3" t="s">
        <v>506</v>
      </c>
      <c r="T30" s="3"/>
      <c r="U30" s="3"/>
      <c r="V30" s="3"/>
      <c r="W30" s="3"/>
      <c r="X30" s="3"/>
      <c r="Y30" s="2"/>
      <c r="Z30" s="2"/>
      <c r="AA30" s="2"/>
      <c r="AB30" s="2"/>
      <c r="AC30" s="2"/>
    </row>
    <row r="31" spans="1:29" x14ac:dyDescent="0.25">
      <c r="A31" s="16"/>
      <c r="C31" s="386"/>
      <c r="D31" s="386"/>
      <c r="E31" s="386"/>
      <c r="F31" s="386"/>
      <c r="N31" s="19">
        <v>0</v>
      </c>
      <c r="P31" s="15"/>
      <c r="R31" s="291" t="s">
        <v>236</v>
      </c>
      <c r="S31" s="3" t="s">
        <v>381</v>
      </c>
      <c r="T31" s="3"/>
      <c r="U31" s="3"/>
      <c r="V31" s="3"/>
      <c r="W31" s="3"/>
      <c r="X31" s="2"/>
      <c r="Y31" s="2"/>
      <c r="Z31" s="2"/>
      <c r="AA31" s="2"/>
      <c r="AB31" s="2"/>
      <c r="AC31" s="2"/>
    </row>
    <row r="32" spans="1:29" x14ac:dyDescent="0.25">
      <c r="A32" s="16"/>
      <c r="C32" s="386"/>
      <c r="D32" s="386"/>
      <c r="E32" s="386"/>
      <c r="F32" s="386"/>
      <c r="N32" s="19">
        <v>0</v>
      </c>
      <c r="P32" s="15"/>
      <c r="R32" s="291" t="s">
        <v>380</v>
      </c>
      <c r="S32" s="199" t="s">
        <v>491</v>
      </c>
      <c r="T32" s="199"/>
      <c r="U32" s="199"/>
      <c r="V32" s="199"/>
      <c r="W32" s="199"/>
      <c r="AA32" s="293" t="s">
        <v>496</v>
      </c>
      <c r="AB32" s="289"/>
      <c r="AC32" s="289"/>
    </row>
    <row r="33" spans="1:29" x14ac:dyDescent="0.25">
      <c r="A33" s="16"/>
      <c r="C33" s="404" t="s">
        <v>102</v>
      </c>
      <c r="D33" s="388"/>
      <c r="E33" s="388"/>
      <c r="F33" s="388"/>
      <c r="G33" s="388"/>
      <c r="H33" s="388"/>
      <c r="M33" s="7" t="s">
        <v>86</v>
      </c>
      <c r="N33" s="135">
        <f>SUM($N$30:$N$32)</f>
        <v>0</v>
      </c>
      <c r="P33" s="15"/>
      <c r="R33" s="199" t="s">
        <v>101</v>
      </c>
      <c r="S33" s="3"/>
      <c r="T33" s="3"/>
      <c r="U33" s="3"/>
      <c r="V33" s="3"/>
      <c r="W33" s="3"/>
      <c r="X33" s="2"/>
      <c r="Y33" s="2"/>
      <c r="Z33" s="2"/>
      <c r="AA33" s="2"/>
      <c r="AB33" s="2"/>
      <c r="AC33" s="2"/>
    </row>
    <row r="34" spans="1:29" x14ac:dyDescent="0.25">
      <c r="A34" s="16"/>
      <c r="B34" s="381" t="s">
        <v>27</v>
      </c>
      <c r="C34" s="381"/>
      <c r="D34" s="381"/>
      <c r="E34" s="381"/>
      <c r="F34" s="381"/>
      <c r="N34" s="17" t="s">
        <v>82</v>
      </c>
      <c r="P34" s="15"/>
    </row>
    <row r="35" spans="1:29" x14ac:dyDescent="0.25">
      <c r="A35" s="16"/>
      <c r="C35" s="386"/>
      <c r="D35" s="386"/>
      <c r="E35" s="386"/>
      <c r="F35" s="386"/>
      <c r="N35" s="19">
        <v>0</v>
      </c>
      <c r="P35" s="15"/>
      <c r="R35" s="291" t="s">
        <v>235</v>
      </c>
      <c r="S35" s="3" t="s">
        <v>382</v>
      </c>
      <c r="T35" s="199"/>
      <c r="U35" s="199"/>
      <c r="V35" s="199"/>
      <c r="W35" s="3"/>
      <c r="X35" s="3"/>
      <c r="Y35" s="3"/>
      <c r="Z35" s="3"/>
      <c r="AA35" s="3"/>
      <c r="AB35" s="3"/>
      <c r="AC35" s="2"/>
    </row>
    <row r="36" spans="1:29" x14ac:dyDescent="0.25">
      <c r="A36" s="16"/>
      <c r="C36" s="386"/>
      <c r="D36" s="386"/>
      <c r="E36" s="386"/>
      <c r="F36" s="386"/>
      <c r="N36" s="19">
        <v>0</v>
      </c>
      <c r="P36" s="15"/>
      <c r="R36" s="291" t="s">
        <v>237</v>
      </c>
      <c r="S36" s="199" t="s">
        <v>490</v>
      </c>
      <c r="T36" s="199"/>
      <c r="U36" s="199"/>
      <c r="V36" s="199"/>
      <c r="W36" s="199"/>
      <c r="AA36" s="293" t="s">
        <v>497</v>
      </c>
      <c r="AB36" s="289"/>
      <c r="AC36" s="289"/>
    </row>
    <row r="37" spans="1:29" x14ac:dyDescent="0.25">
      <c r="A37" s="16"/>
      <c r="C37" s="388" t="s">
        <v>104</v>
      </c>
      <c r="D37" s="388"/>
      <c r="E37" s="388"/>
      <c r="F37" s="388"/>
      <c r="G37" s="388"/>
      <c r="H37" s="388"/>
      <c r="M37" s="7" t="s">
        <v>86</v>
      </c>
      <c r="N37" s="135">
        <f>SUM($N$35:$N$36)</f>
        <v>0</v>
      </c>
      <c r="P37" s="15"/>
      <c r="R37" s="199" t="s">
        <v>103</v>
      </c>
      <c r="S37" s="199"/>
      <c r="T37" s="199"/>
      <c r="U37" s="199"/>
      <c r="V37" s="199"/>
      <c r="W37" s="3"/>
      <c r="X37" s="2"/>
      <c r="Y37" s="2"/>
      <c r="Z37" s="2"/>
      <c r="AA37" s="2"/>
      <c r="AB37" s="2"/>
      <c r="AC37" s="2"/>
    </row>
    <row r="38" spans="1:29" x14ac:dyDescent="0.25">
      <c r="A38" s="16"/>
      <c r="B38" s="381" t="s">
        <v>29</v>
      </c>
      <c r="C38" s="381"/>
      <c r="D38" s="381"/>
      <c r="E38" s="381"/>
      <c r="F38" s="381"/>
      <c r="N38" s="17" t="s">
        <v>82</v>
      </c>
      <c r="P38" s="15"/>
    </row>
    <row r="39" spans="1:29" x14ac:dyDescent="0.25">
      <c r="A39" s="16"/>
      <c r="C39" s="423"/>
      <c r="D39" s="386"/>
      <c r="E39" s="386"/>
      <c r="F39" s="386"/>
      <c r="N39" s="19">
        <v>0</v>
      </c>
      <c r="P39" s="15"/>
      <c r="R39" s="291" t="s">
        <v>235</v>
      </c>
      <c r="S39" s="3" t="s">
        <v>383</v>
      </c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16"/>
      <c r="C40" s="386"/>
      <c r="D40" s="386"/>
      <c r="E40" s="386"/>
      <c r="F40" s="386"/>
      <c r="N40" s="19">
        <v>0</v>
      </c>
      <c r="P40" s="15"/>
      <c r="R40" s="291" t="s">
        <v>236</v>
      </c>
      <c r="S40" s="199" t="s">
        <v>489</v>
      </c>
      <c r="T40" s="3"/>
      <c r="U40" s="3"/>
      <c r="V40" s="3"/>
      <c r="W40" s="3"/>
      <c r="X40" s="3"/>
      <c r="Y40" s="2"/>
      <c r="Z40" s="2"/>
      <c r="AA40" s="293" t="s">
        <v>498</v>
      </c>
      <c r="AB40" s="289"/>
      <c r="AC40" s="289"/>
    </row>
    <row r="41" spans="1:29" x14ac:dyDescent="0.25">
      <c r="A41" s="16"/>
      <c r="C41" s="404" t="s">
        <v>105</v>
      </c>
      <c r="D41" s="388"/>
      <c r="E41" s="388"/>
      <c r="F41" s="388"/>
      <c r="G41" s="388"/>
      <c r="H41" s="388"/>
      <c r="M41" s="7" t="s">
        <v>86</v>
      </c>
      <c r="N41" s="135">
        <f>SUM($N$38:$N$40)</f>
        <v>0</v>
      </c>
      <c r="P41" s="15"/>
      <c r="R41" s="199" t="s">
        <v>243</v>
      </c>
      <c r="S41" s="199"/>
      <c r="T41" s="3"/>
      <c r="U41" s="3"/>
      <c r="V41" s="3"/>
      <c r="W41" s="3"/>
      <c r="X41" s="3"/>
      <c r="Y41" s="2"/>
      <c r="Z41" s="2"/>
      <c r="AA41" s="2"/>
      <c r="AB41" s="2"/>
      <c r="AC41" s="2"/>
    </row>
    <row r="42" spans="1:29" x14ac:dyDescent="0.25">
      <c r="A42" s="16"/>
      <c r="B42" s="381" t="s">
        <v>106</v>
      </c>
      <c r="C42" s="381"/>
      <c r="D42" s="381"/>
      <c r="E42" s="381"/>
      <c r="F42" s="381"/>
      <c r="H42" s="17" t="s">
        <v>81</v>
      </c>
      <c r="K42" s="17" t="s">
        <v>82</v>
      </c>
      <c r="N42" s="17" t="s">
        <v>83</v>
      </c>
      <c r="P42" s="15"/>
    </row>
    <row r="43" spans="1:29" x14ac:dyDescent="0.25">
      <c r="A43" s="16"/>
      <c r="C43" s="392" t="s">
        <v>500</v>
      </c>
      <c r="D43" s="392"/>
      <c r="E43" s="392"/>
      <c r="F43" s="392"/>
      <c r="H43" s="193">
        <f>SUM(H8:H13)</f>
        <v>0</v>
      </c>
      <c r="I43" s="7" t="s">
        <v>85</v>
      </c>
      <c r="J43" s="7" t="s">
        <v>86</v>
      </c>
      <c r="K43" s="19">
        <v>0</v>
      </c>
      <c r="L43" s="7" t="s">
        <v>87</v>
      </c>
      <c r="M43" s="7" t="s">
        <v>86</v>
      </c>
      <c r="N43" s="134">
        <f>$H$43*$K$43</f>
        <v>0</v>
      </c>
      <c r="P43" s="15"/>
      <c r="R43" s="291" t="s">
        <v>235</v>
      </c>
      <c r="S43" s="3" t="s">
        <v>384</v>
      </c>
      <c r="T43" s="199"/>
      <c r="U43" s="199"/>
      <c r="V43" s="199"/>
      <c r="W43" s="199"/>
      <c r="X43" s="199"/>
      <c r="Y43" s="3"/>
      <c r="Z43" s="3"/>
      <c r="AA43" s="3"/>
      <c r="AB43" s="2"/>
      <c r="AC43" s="2"/>
    </row>
    <row r="44" spans="1:29" x14ac:dyDescent="0.25">
      <c r="A44" s="16"/>
      <c r="C44" s="393" t="s">
        <v>107</v>
      </c>
      <c r="D44" s="393"/>
      <c r="E44" s="393"/>
      <c r="F44" s="393"/>
      <c r="H44" s="18">
        <v>0</v>
      </c>
      <c r="I44" s="7" t="s">
        <v>85</v>
      </c>
      <c r="J44" s="7" t="s">
        <v>86</v>
      </c>
      <c r="K44" s="19">
        <v>0</v>
      </c>
      <c r="L44" s="7" t="s">
        <v>87</v>
      </c>
      <c r="M44" s="7" t="s">
        <v>86</v>
      </c>
      <c r="N44" s="135">
        <f>$H$44*$K$44</f>
        <v>0</v>
      </c>
      <c r="P44" s="15"/>
      <c r="R44" s="291" t="s">
        <v>236</v>
      </c>
      <c r="S44" s="3" t="s">
        <v>385</v>
      </c>
      <c r="T44" s="199"/>
      <c r="U44" s="199"/>
      <c r="V44" s="199"/>
      <c r="W44" s="199"/>
      <c r="X44" s="199"/>
      <c r="Y44" s="3"/>
      <c r="Z44" s="3"/>
      <c r="AA44" s="2"/>
      <c r="AB44" s="2"/>
      <c r="AC44" s="2"/>
    </row>
    <row r="45" spans="1:29" x14ac:dyDescent="0.25">
      <c r="A45" s="16"/>
      <c r="C45" s="386"/>
      <c r="D45" s="386"/>
      <c r="E45" s="386"/>
      <c r="F45" s="386"/>
      <c r="N45" s="19">
        <v>0</v>
      </c>
      <c r="P45" s="15"/>
      <c r="R45" s="291" t="s">
        <v>237</v>
      </c>
      <c r="S45" s="290" t="s">
        <v>603</v>
      </c>
      <c r="T45" s="199"/>
      <c r="U45" s="199"/>
      <c r="V45" s="199"/>
      <c r="W45" s="199"/>
      <c r="X45" s="199"/>
      <c r="Y45" s="3"/>
      <c r="Z45" s="3"/>
      <c r="AA45" s="293" t="s">
        <v>501</v>
      </c>
      <c r="AB45" s="289"/>
      <c r="AC45" s="289"/>
    </row>
    <row r="46" spans="1:29" x14ac:dyDescent="0.25">
      <c r="A46" s="16"/>
      <c r="C46" s="388" t="s">
        <v>108</v>
      </c>
      <c r="D46" s="388"/>
      <c r="E46" s="388"/>
      <c r="F46" s="388"/>
      <c r="G46" s="388"/>
      <c r="H46" s="388"/>
      <c r="I46" s="388"/>
      <c r="J46" s="388"/>
      <c r="K46" s="388"/>
      <c r="N46" s="135">
        <f>SUM($N$43:$N$45)</f>
        <v>0</v>
      </c>
      <c r="P46" s="15"/>
      <c r="R46" s="199" t="s">
        <v>109</v>
      </c>
      <c r="S46" s="199"/>
      <c r="T46" s="199"/>
      <c r="U46" s="199"/>
      <c r="V46" s="199"/>
      <c r="W46" s="199"/>
      <c r="X46" s="199"/>
      <c r="Y46" s="2"/>
      <c r="Z46" s="2"/>
      <c r="AA46" s="2"/>
      <c r="AB46" s="2"/>
      <c r="AC46" s="2"/>
    </row>
    <row r="47" spans="1:29" x14ac:dyDescent="0.25">
      <c r="A47" s="16"/>
      <c r="B47" s="381" t="s">
        <v>110</v>
      </c>
      <c r="C47" s="381"/>
      <c r="D47" s="381"/>
      <c r="E47" s="381"/>
      <c r="F47" s="381"/>
      <c r="P47" s="15"/>
    </row>
    <row r="48" spans="1:29" x14ac:dyDescent="0.25">
      <c r="A48" s="16"/>
      <c r="C48" s="391" t="s">
        <v>111</v>
      </c>
      <c r="D48" s="391"/>
      <c r="E48" s="391"/>
      <c r="F48" s="391"/>
      <c r="G48" s="7" t="s">
        <v>86</v>
      </c>
      <c r="H48" s="137">
        <f>$N$14</f>
        <v>0</v>
      </c>
      <c r="I48" s="7" t="s">
        <v>85</v>
      </c>
      <c r="K48" s="138">
        <v>0.1</v>
      </c>
      <c r="M48" s="7" t="s">
        <v>86</v>
      </c>
      <c r="N48" s="23">
        <f>$H$48*$K$48</f>
        <v>0</v>
      </c>
      <c r="P48" s="15"/>
      <c r="R48" s="3" t="s">
        <v>386</v>
      </c>
      <c r="S48" s="199"/>
      <c r="T48" s="199"/>
      <c r="U48" s="199"/>
      <c r="V48" s="199"/>
      <c r="W48" s="199"/>
      <c r="X48" s="199"/>
      <c r="Y48" s="199"/>
      <c r="Z48" s="3"/>
      <c r="AA48" s="3"/>
      <c r="AB48" s="3"/>
      <c r="AC48" s="3"/>
    </row>
    <row r="49" spans="1:29" x14ac:dyDescent="0.25">
      <c r="A49" s="16"/>
      <c r="H49" s="20"/>
      <c r="K49" s="22"/>
      <c r="N49" s="90"/>
      <c r="P49" s="15"/>
    </row>
    <row r="50" spans="1:29" ht="15.75" thickBot="1" x14ac:dyDescent="0.3">
      <c r="A50" s="16"/>
      <c r="B50" s="416" t="s">
        <v>112</v>
      </c>
      <c r="C50" s="416"/>
      <c r="D50" s="416"/>
      <c r="E50" s="416"/>
      <c r="F50" s="416"/>
      <c r="H50" s="20"/>
      <c r="K50" s="22"/>
      <c r="M50" s="7" t="s">
        <v>86</v>
      </c>
      <c r="N50" s="24">
        <f>$N$21+$N$28+$N$33+$N$37+$N$41+$N$46+$N$48</f>
        <v>0</v>
      </c>
      <c r="P50" s="15"/>
      <c r="R50" s="3" t="s">
        <v>387</v>
      </c>
      <c r="S50" s="199"/>
      <c r="T50" s="199"/>
      <c r="U50" s="199"/>
      <c r="V50" s="199"/>
      <c r="W50" s="199"/>
      <c r="X50" s="199"/>
      <c r="Y50" s="199"/>
      <c r="Z50" s="2"/>
      <c r="AA50" s="2"/>
      <c r="AB50" s="2"/>
      <c r="AC50" s="2"/>
    </row>
    <row r="51" spans="1:29" ht="16.5" thickTop="1" thickBot="1" x14ac:dyDescent="0.3">
      <c r="A51" s="25"/>
      <c r="B51" s="26"/>
      <c r="C51" s="26"/>
      <c r="D51" s="26"/>
      <c r="E51" s="26"/>
      <c r="F51" s="26"/>
      <c r="G51" s="27"/>
      <c r="H51" s="403" t="s">
        <v>502</v>
      </c>
      <c r="I51" s="403"/>
      <c r="J51" s="403"/>
      <c r="K51" s="403"/>
      <c r="L51" s="27"/>
      <c r="M51" s="27" t="s">
        <v>86</v>
      </c>
      <c r="N51" s="149">
        <f>IF(SUM($H$8:$H$13)=0,0,$N$50/SUM($H$8:$H$13))</f>
        <v>0</v>
      </c>
      <c r="O51" s="26"/>
      <c r="P51" s="29"/>
      <c r="R51" s="3" t="s">
        <v>388</v>
      </c>
      <c r="S51" s="199"/>
      <c r="T51" s="199"/>
      <c r="U51" s="199"/>
      <c r="V51" s="199"/>
      <c r="W51" s="199"/>
      <c r="X51" s="199"/>
      <c r="Y51" s="199"/>
      <c r="Z51" s="3"/>
      <c r="AA51" s="3"/>
      <c r="AB51" s="3"/>
      <c r="AC51" s="2"/>
    </row>
    <row r="52" spans="1:29" x14ac:dyDescent="0.25">
      <c r="A52" s="11"/>
      <c r="B52" s="12"/>
      <c r="C52" s="12"/>
      <c r="D52" s="12"/>
      <c r="E52" s="12"/>
      <c r="F52" s="12"/>
      <c r="G52" s="13"/>
      <c r="H52" s="145"/>
      <c r="I52" s="145"/>
      <c r="J52" s="145"/>
      <c r="K52" s="145"/>
      <c r="L52" s="13"/>
      <c r="M52" s="13"/>
      <c r="N52" s="145"/>
      <c r="O52" s="12"/>
      <c r="P52" s="14"/>
      <c r="R52" s="2"/>
    </row>
    <row r="53" spans="1:29" x14ac:dyDescent="0.25">
      <c r="A53" s="410" t="s">
        <v>113</v>
      </c>
      <c r="B53" s="411"/>
      <c r="C53" s="411"/>
      <c r="D53" s="411"/>
      <c r="E53" s="411"/>
      <c r="F53" s="411"/>
      <c r="P53" s="15"/>
    </row>
    <row r="54" spans="1:29" x14ac:dyDescent="0.25">
      <c r="A54" s="16"/>
      <c r="P54" s="186"/>
    </row>
    <row r="55" spans="1:29" ht="15.75" thickBot="1" x14ac:dyDescent="0.3">
      <c r="A55" s="382" t="s">
        <v>114</v>
      </c>
      <c r="B55" s="381"/>
      <c r="C55" s="381"/>
      <c r="D55" s="381"/>
      <c r="E55" s="381"/>
      <c r="F55" s="381"/>
      <c r="H55" s="17" t="s">
        <v>82</v>
      </c>
      <c r="K55" s="17" t="s">
        <v>83</v>
      </c>
      <c r="N55" s="6" t="s">
        <v>115</v>
      </c>
      <c r="P55" s="186"/>
    </row>
    <row r="56" spans="1:29" x14ac:dyDescent="0.25">
      <c r="A56" s="16"/>
      <c r="B56" s="412" t="s">
        <v>499</v>
      </c>
      <c r="C56" s="413"/>
      <c r="D56" s="413"/>
      <c r="E56" s="413"/>
      <c r="F56" s="413"/>
      <c r="G56" s="30" t="s">
        <v>86</v>
      </c>
      <c r="H56" s="237">
        <v>29</v>
      </c>
      <c r="N56" t="s">
        <v>359</v>
      </c>
      <c r="O56" s="7" t="s">
        <v>86</v>
      </c>
      <c r="P56" s="194"/>
      <c r="R56" s="291" t="s">
        <v>235</v>
      </c>
      <c r="S56" s="199" t="s">
        <v>390</v>
      </c>
      <c r="T56" s="199"/>
      <c r="U56" s="199"/>
      <c r="V56" s="199"/>
      <c r="W56" s="199"/>
      <c r="X56" s="199"/>
      <c r="Y56" s="199"/>
    </row>
    <row r="57" spans="1:29" x14ac:dyDescent="0.25">
      <c r="A57" s="16"/>
      <c r="B57" s="414"/>
      <c r="C57" s="415"/>
      <c r="D57" s="415"/>
      <c r="E57" s="415"/>
      <c r="F57" s="415"/>
      <c r="H57" s="31"/>
      <c r="N57" t="s">
        <v>360</v>
      </c>
      <c r="O57" s="7" t="s">
        <v>86</v>
      </c>
      <c r="P57" s="194"/>
      <c r="R57" s="199"/>
      <c r="S57" s="199" t="s">
        <v>389</v>
      </c>
      <c r="T57" s="199"/>
      <c r="U57" s="199"/>
      <c r="V57" s="199"/>
      <c r="W57" s="199"/>
      <c r="X57" s="199"/>
      <c r="Y57" s="199"/>
      <c r="Z57" s="199"/>
      <c r="AA57" s="199"/>
    </row>
    <row r="58" spans="1:29" x14ac:dyDescent="0.25">
      <c r="A58" s="16"/>
      <c r="B58" s="417" t="s">
        <v>116</v>
      </c>
      <c r="C58" s="391"/>
      <c r="D58" s="391"/>
      <c r="E58" s="391"/>
      <c r="F58" s="391"/>
      <c r="G58" s="7" t="s">
        <v>86</v>
      </c>
      <c r="H58" s="238">
        <v>16</v>
      </c>
      <c r="N58" t="s">
        <v>361</v>
      </c>
      <c r="O58" s="7" t="s">
        <v>86</v>
      </c>
      <c r="P58" s="194"/>
      <c r="R58" s="291" t="s">
        <v>236</v>
      </c>
      <c r="S58" s="3" t="s">
        <v>391</v>
      </c>
      <c r="T58" s="199"/>
      <c r="U58" s="199"/>
      <c r="V58" s="199"/>
      <c r="W58" s="199"/>
      <c r="X58" s="199"/>
      <c r="Y58" s="199"/>
      <c r="Z58" s="199"/>
    </row>
    <row r="59" spans="1:29" x14ac:dyDescent="0.25">
      <c r="A59" s="16"/>
      <c r="B59" s="383" t="s">
        <v>14</v>
      </c>
      <c r="C59" s="383"/>
      <c r="D59" s="383"/>
      <c r="E59" s="383"/>
      <c r="F59" s="383"/>
      <c r="G59" s="7" t="s">
        <v>86</v>
      </c>
      <c r="H59" s="136">
        <f>+$K$8</f>
        <v>0</v>
      </c>
      <c r="P59" s="186"/>
      <c r="R59" s="291" t="s">
        <v>237</v>
      </c>
      <c r="S59" s="199" t="s">
        <v>245</v>
      </c>
      <c r="T59" s="199"/>
      <c r="U59" s="199"/>
      <c r="V59" s="199"/>
    </row>
    <row r="60" spans="1:29" x14ac:dyDescent="0.25">
      <c r="A60" s="16"/>
      <c r="B60" s="383" t="s">
        <v>502</v>
      </c>
      <c r="C60" s="383"/>
      <c r="D60" s="383"/>
      <c r="E60" s="383"/>
      <c r="F60" s="383"/>
      <c r="G60" s="7" t="s">
        <v>86</v>
      </c>
      <c r="H60" s="139">
        <f>+$N$51</f>
        <v>0</v>
      </c>
      <c r="P60" s="186"/>
      <c r="R60" s="291" t="s">
        <v>238</v>
      </c>
      <c r="S60" s="3" t="s">
        <v>392</v>
      </c>
      <c r="T60" s="199"/>
      <c r="U60" s="199"/>
      <c r="V60" s="199"/>
      <c r="W60" s="199"/>
      <c r="X60" s="199"/>
    </row>
    <row r="61" spans="1:29" x14ac:dyDescent="0.25">
      <c r="A61" s="16"/>
      <c r="B61" s="401" t="s">
        <v>578</v>
      </c>
      <c r="C61" s="401"/>
      <c r="D61" s="401"/>
      <c r="E61" s="401"/>
      <c r="F61" s="401"/>
      <c r="G61" s="7" t="s">
        <v>86</v>
      </c>
      <c r="H61" s="303">
        <f>SUM(H56:H60)*0.05</f>
        <v>2.25</v>
      </c>
      <c r="P61" s="186"/>
      <c r="R61" s="291" t="s">
        <v>380</v>
      </c>
      <c r="S61" s="3" t="s">
        <v>604</v>
      </c>
      <c r="T61" s="199"/>
      <c r="U61" s="199"/>
      <c r="V61" s="199"/>
      <c r="W61" s="199"/>
      <c r="X61" s="199"/>
      <c r="Y61" s="199"/>
      <c r="Z61" s="199"/>
    </row>
    <row r="62" spans="1:29" x14ac:dyDescent="0.25">
      <c r="A62" s="16"/>
      <c r="B62" s="385" t="s">
        <v>117</v>
      </c>
      <c r="C62" s="385"/>
      <c r="D62" s="385"/>
      <c r="E62" s="385"/>
      <c r="J62" s="7" t="s">
        <v>86</v>
      </c>
      <c r="K62" s="137">
        <f>SUM($H$56:$H$61)</f>
        <v>47.25</v>
      </c>
      <c r="L62" s="33"/>
      <c r="P62" s="186"/>
      <c r="R62" s="3" t="s">
        <v>244</v>
      </c>
      <c r="S62" s="3"/>
      <c r="T62" s="3"/>
      <c r="U62" s="3"/>
      <c r="V62" s="3"/>
      <c r="W62" s="3"/>
      <c r="X62" s="3"/>
      <c r="Y62" s="274" t="s">
        <v>503</v>
      </c>
      <c r="Z62" s="277"/>
      <c r="AA62" s="277"/>
      <c r="AB62" s="277"/>
      <c r="AC62" s="277"/>
    </row>
    <row r="63" spans="1:29" ht="15.75" thickBot="1" x14ac:dyDescent="0.3">
      <c r="A63" s="382" t="s">
        <v>118</v>
      </c>
      <c r="B63" s="381"/>
      <c r="C63" s="381"/>
      <c r="D63" s="381"/>
      <c r="E63" s="381"/>
      <c r="F63" s="381"/>
      <c r="H63" s="17" t="s">
        <v>82</v>
      </c>
      <c r="K63" s="17" t="s">
        <v>83</v>
      </c>
      <c r="P63" s="186"/>
    </row>
    <row r="64" spans="1:29" x14ac:dyDescent="0.25">
      <c r="A64" s="16"/>
      <c r="B64" s="389" t="s">
        <v>119</v>
      </c>
      <c r="C64" s="390"/>
      <c r="D64" s="390"/>
      <c r="E64" s="390"/>
      <c r="F64" s="390"/>
      <c r="G64" s="30" t="s">
        <v>86</v>
      </c>
      <c r="H64" s="140">
        <f>Consignment!$E$18</f>
        <v>3</v>
      </c>
      <c r="N64" t="s">
        <v>359</v>
      </c>
      <c r="O64" s="7" t="s">
        <v>86</v>
      </c>
      <c r="P64" s="194"/>
      <c r="R64" s="291" t="s">
        <v>235</v>
      </c>
      <c r="S64" s="199" t="s">
        <v>529</v>
      </c>
      <c r="T64" s="199"/>
      <c r="U64" s="199"/>
      <c r="V64" s="199"/>
      <c r="W64" s="199"/>
      <c r="X64" s="199"/>
      <c r="Y64" s="199"/>
      <c r="Z64" s="199"/>
      <c r="AA64" s="199"/>
    </row>
    <row r="65" spans="1:29" x14ac:dyDescent="0.25">
      <c r="A65" s="16"/>
      <c r="B65" s="383" t="s">
        <v>14</v>
      </c>
      <c r="C65" s="383"/>
      <c r="D65" s="383"/>
      <c r="E65" s="383"/>
      <c r="F65" s="383"/>
      <c r="G65" s="7" t="s">
        <v>86</v>
      </c>
      <c r="H65" s="136">
        <f>+$K$9</f>
        <v>0</v>
      </c>
      <c r="N65" t="s">
        <v>360</v>
      </c>
      <c r="O65" s="7" t="s">
        <v>86</v>
      </c>
      <c r="P65" s="194"/>
      <c r="R65" s="291" t="s">
        <v>237</v>
      </c>
      <c r="S65" s="3" t="s">
        <v>393</v>
      </c>
      <c r="T65" s="199"/>
      <c r="U65" s="199"/>
      <c r="V65" s="199"/>
    </row>
    <row r="66" spans="1:29" x14ac:dyDescent="0.25">
      <c r="A66" s="16"/>
      <c r="B66" s="383" t="s">
        <v>502</v>
      </c>
      <c r="C66" s="383"/>
      <c r="D66" s="383"/>
      <c r="E66" s="383"/>
      <c r="F66" s="383"/>
      <c r="G66" s="7" t="s">
        <v>86</v>
      </c>
      <c r="H66" s="139">
        <f>+$N$51</f>
        <v>0</v>
      </c>
      <c r="N66" t="s">
        <v>361</v>
      </c>
      <c r="O66" s="7" t="s">
        <v>86</v>
      </c>
      <c r="P66" s="194"/>
      <c r="R66" s="291" t="s">
        <v>238</v>
      </c>
      <c r="S66" s="3" t="s">
        <v>392</v>
      </c>
      <c r="T66" s="199"/>
      <c r="U66" s="199"/>
      <c r="V66" s="199"/>
      <c r="W66" s="199"/>
      <c r="X66" s="199"/>
    </row>
    <row r="67" spans="1:29" x14ac:dyDescent="0.25">
      <c r="A67" s="16"/>
      <c r="B67" s="401" t="s">
        <v>578</v>
      </c>
      <c r="C67" s="401"/>
      <c r="D67" s="401"/>
      <c r="E67" s="401"/>
      <c r="F67" s="401"/>
      <c r="G67" s="7" t="s">
        <v>86</v>
      </c>
      <c r="H67" s="303">
        <f>SUM(H62:H66)*0.05</f>
        <v>0.15000000000000002</v>
      </c>
      <c r="P67" s="186"/>
      <c r="R67" s="291" t="s">
        <v>380</v>
      </c>
      <c r="S67" s="3" t="s">
        <v>608</v>
      </c>
      <c r="T67" s="199"/>
      <c r="U67" s="199"/>
      <c r="V67" s="199"/>
      <c r="W67" s="199"/>
      <c r="X67" s="199"/>
      <c r="Y67" s="199"/>
      <c r="Z67" s="199"/>
    </row>
    <row r="68" spans="1:29" x14ac:dyDescent="0.25">
      <c r="A68" s="16"/>
      <c r="B68" s="402" t="s">
        <v>122</v>
      </c>
      <c r="C68" s="402"/>
      <c r="D68" s="402"/>
      <c r="E68" s="402"/>
      <c r="F68" s="402"/>
      <c r="J68" s="7" t="s">
        <v>86</v>
      </c>
      <c r="K68" s="137">
        <f>SUM($H$64:$H$67)</f>
        <v>3.15</v>
      </c>
      <c r="L68" s="33"/>
      <c r="M68"/>
      <c r="P68" s="186"/>
      <c r="R68" s="199" t="s">
        <v>121</v>
      </c>
      <c r="S68" s="199"/>
      <c r="T68" s="199"/>
      <c r="U68" s="199"/>
      <c r="V68" s="199"/>
      <c r="W68" s="199"/>
      <c r="Y68" s="274" t="s">
        <v>605</v>
      </c>
      <c r="Z68" s="277"/>
      <c r="AA68" s="277"/>
      <c r="AB68" s="277"/>
      <c r="AC68" s="277"/>
    </row>
    <row r="69" spans="1:29" x14ac:dyDescent="0.25">
      <c r="A69" s="382" t="s">
        <v>652</v>
      </c>
      <c r="B69" s="381"/>
      <c r="C69" s="381"/>
      <c r="D69" s="381"/>
      <c r="E69" s="381"/>
      <c r="F69" s="381"/>
      <c r="H69" s="17" t="s">
        <v>82</v>
      </c>
      <c r="K69" s="17" t="s">
        <v>83</v>
      </c>
      <c r="P69" s="186"/>
    </row>
    <row r="70" spans="1:29" x14ac:dyDescent="0.25">
      <c r="A70" s="16"/>
      <c r="B70" s="383" t="s">
        <v>14</v>
      </c>
      <c r="C70" s="383"/>
      <c r="D70" s="383"/>
      <c r="E70" s="383"/>
      <c r="F70" s="383"/>
      <c r="G70" s="7" t="s">
        <v>86</v>
      </c>
      <c r="H70" s="136">
        <f>+$K$10</f>
        <v>0</v>
      </c>
      <c r="N70" t="s">
        <v>359</v>
      </c>
      <c r="O70" s="7" t="s">
        <v>86</v>
      </c>
      <c r="P70" s="194"/>
      <c r="R70" s="291" t="s">
        <v>235</v>
      </c>
      <c r="S70" s="3" t="s">
        <v>120</v>
      </c>
      <c r="T70" s="199"/>
      <c r="U70" s="199"/>
      <c r="V70" s="199"/>
    </row>
    <row r="71" spans="1:29" x14ac:dyDescent="0.25">
      <c r="A71" s="16"/>
      <c r="B71" s="383" t="s">
        <v>502</v>
      </c>
      <c r="C71" s="383"/>
      <c r="D71" s="383"/>
      <c r="E71" s="383"/>
      <c r="F71" s="383"/>
      <c r="G71" s="7" t="s">
        <v>86</v>
      </c>
      <c r="H71" s="139">
        <f>+$N$51</f>
        <v>0</v>
      </c>
      <c r="N71" t="s">
        <v>360</v>
      </c>
      <c r="O71" s="7" t="s">
        <v>86</v>
      </c>
      <c r="P71" s="194"/>
      <c r="R71" s="291" t="s">
        <v>236</v>
      </c>
      <c r="S71" s="199" t="s">
        <v>392</v>
      </c>
      <c r="T71" s="199"/>
      <c r="U71" s="199"/>
      <c r="V71" s="199"/>
      <c r="W71" s="199"/>
      <c r="X71" s="199"/>
    </row>
    <row r="72" spans="1:29" x14ac:dyDescent="0.25">
      <c r="A72" s="16"/>
      <c r="B72" s="401" t="s">
        <v>578</v>
      </c>
      <c r="C72" s="401"/>
      <c r="D72" s="401"/>
      <c r="E72" s="401"/>
      <c r="F72" s="401"/>
      <c r="G72" s="7" t="s">
        <v>86</v>
      </c>
      <c r="H72" s="303">
        <f>SUM(H70:H71)*0.05</f>
        <v>0</v>
      </c>
      <c r="N72" t="s">
        <v>361</v>
      </c>
      <c r="O72" s="7" t="s">
        <v>86</v>
      </c>
      <c r="P72" s="194"/>
      <c r="R72" s="291" t="s">
        <v>237</v>
      </c>
      <c r="S72" s="3" t="s">
        <v>609</v>
      </c>
      <c r="T72" s="199"/>
      <c r="U72" s="199"/>
      <c r="V72" s="199"/>
      <c r="W72" s="199"/>
      <c r="X72" s="199"/>
      <c r="Y72" s="199"/>
      <c r="Z72" s="199"/>
    </row>
    <row r="73" spans="1:29" x14ac:dyDescent="0.25">
      <c r="A73" s="16"/>
      <c r="B73" s="402" t="s">
        <v>188</v>
      </c>
      <c r="C73" s="402"/>
      <c r="D73" s="402"/>
      <c r="E73" s="402"/>
      <c r="F73" s="402"/>
      <c r="J73" s="7" t="s">
        <v>86</v>
      </c>
      <c r="K73" s="137">
        <f>SUM($H$70:$H$72)</f>
        <v>0</v>
      </c>
      <c r="L73" s="33"/>
      <c r="M73"/>
      <c r="P73" s="186"/>
      <c r="R73" s="199" t="s">
        <v>123</v>
      </c>
      <c r="S73" s="199"/>
      <c r="T73" s="199"/>
      <c r="U73" s="199"/>
      <c r="V73" s="199"/>
      <c r="W73" s="199"/>
      <c r="Y73" s="274" t="s">
        <v>606</v>
      </c>
      <c r="Z73" s="277"/>
      <c r="AA73" s="277"/>
      <c r="AB73" s="277"/>
      <c r="AC73" s="277"/>
    </row>
    <row r="74" spans="1:29" x14ac:dyDescent="0.25">
      <c r="A74" s="382" t="s">
        <v>186</v>
      </c>
      <c r="B74" s="381"/>
      <c r="C74" s="381"/>
      <c r="D74" s="381"/>
      <c r="E74" s="381"/>
      <c r="F74" s="381"/>
      <c r="H74" s="17" t="s">
        <v>82</v>
      </c>
      <c r="K74" s="17" t="s">
        <v>83</v>
      </c>
      <c r="P74" s="186"/>
    </row>
    <row r="75" spans="1:29" x14ac:dyDescent="0.25">
      <c r="A75" s="16"/>
      <c r="B75" s="383" t="s">
        <v>14</v>
      </c>
      <c r="C75" s="383"/>
      <c r="D75" s="383"/>
      <c r="E75" s="383"/>
      <c r="F75" s="383"/>
      <c r="G75" s="7" t="s">
        <v>86</v>
      </c>
      <c r="H75" s="136">
        <f>$K$11</f>
        <v>0</v>
      </c>
      <c r="M75"/>
      <c r="N75" t="s">
        <v>359</v>
      </c>
      <c r="O75" s="7" t="s">
        <v>86</v>
      </c>
      <c r="P75" s="194"/>
      <c r="R75" s="291" t="s">
        <v>235</v>
      </c>
      <c r="S75" s="3" t="s">
        <v>394</v>
      </c>
      <c r="T75" s="199"/>
      <c r="U75" s="199"/>
      <c r="V75" s="199"/>
    </row>
    <row r="76" spans="1:29" x14ac:dyDescent="0.25">
      <c r="A76" s="16"/>
      <c r="B76" s="383" t="s">
        <v>502</v>
      </c>
      <c r="C76" s="383"/>
      <c r="D76" s="383"/>
      <c r="E76" s="383"/>
      <c r="F76" s="383"/>
      <c r="G76" s="7" t="s">
        <v>86</v>
      </c>
      <c r="H76" s="136">
        <f>$N$51*0.6</f>
        <v>0</v>
      </c>
      <c r="N76" t="s">
        <v>360</v>
      </c>
      <c r="O76" s="7" t="s">
        <v>86</v>
      </c>
      <c r="P76" s="194"/>
      <c r="R76" s="291" t="s">
        <v>236</v>
      </c>
      <c r="S76" s="199" t="s">
        <v>395</v>
      </c>
      <c r="T76" s="199"/>
      <c r="U76" s="199"/>
      <c r="V76" s="199"/>
      <c r="W76" s="199"/>
      <c r="X76" s="199"/>
    </row>
    <row r="77" spans="1:29" x14ac:dyDescent="0.25">
      <c r="A77" s="16"/>
      <c r="B77" s="401" t="s">
        <v>578</v>
      </c>
      <c r="C77" s="401"/>
      <c r="D77" s="401"/>
      <c r="E77" s="401"/>
      <c r="F77" s="401"/>
      <c r="G77" s="7" t="s">
        <v>86</v>
      </c>
      <c r="H77" s="303">
        <f>SUM(H72:H76)*0.05</f>
        <v>0</v>
      </c>
      <c r="N77" t="s">
        <v>361</v>
      </c>
      <c r="O77" s="7" t="s">
        <v>86</v>
      </c>
      <c r="P77" s="194"/>
      <c r="R77" s="291" t="s">
        <v>237</v>
      </c>
      <c r="S77" s="3" t="s">
        <v>610</v>
      </c>
      <c r="T77" s="199"/>
      <c r="U77" s="199"/>
      <c r="V77" s="199"/>
      <c r="W77" s="199"/>
      <c r="X77" s="199"/>
      <c r="Y77" s="199"/>
      <c r="Z77" s="199"/>
    </row>
    <row r="78" spans="1:29" x14ac:dyDescent="0.25">
      <c r="A78" s="16"/>
      <c r="B78" s="402" t="s">
        <v>264</v>
      </c>
      <c r="C78" s="402"/>
      <c r="D78" s="402"/>
      <c r="E78" s="402"/>
      <c r="F78" s="402"/>
      <c r="J78" s="7" t="s">
        <v>86</v>
      </c>
      <c r="K78" s="137">
        <f>SUM($H$75:$H$77)</f>
        <v>0</v>
      </c>
      <c r="L78" s="33"/>
      <c r="P78" s="186"/>
      <c r="R78" s="199" t="s">
        <v>123</v>
      </c>
      <c r="S78" s="199"/>
      <c r="T78" s="199"/>
      <c r="U78" s="199"/>
      <c r="V78" s="199"/>
      <c r="W78" s="199"/>
      <c r="Y78" s="274" t="s">
        <v>607</v>
      </c>
      <c r="Z78" s="277"/>
      <c r="AA78" s="277"/>
      <c r="AB78" s="277"/>
      <c r="AC78" s="277"/>
    </row>
    <row r="79" spans="1:29" x14ac:dyDescent="0.25">
      <c r="A79" s="382" t="s">
        <v>90</v>
      </c>
      <c r="B79" s="381"/>
      <c r="C79" s="381"/>
      <c r="D79" s="381"/>
      <c r="E79" s="381"/>
      <c r="F79" s="381"/>
      <c r="H79" s="17" t="s">
        <v>82</v>
      </c>
      <c r="K79" s="17" t="s">
        <v>83</v>
      </c>
      <c r="L79" s="33"/>
      <c r="P79" s="186"/>
    </row>
    <row r="80" spans="1:29" x14ac:dyDescent="0.25">
      <c r="A80" s="16"/>
      <c r="B80" s="383" t="s">
        <v>14</v>
      </c>
      <c r="C80" s="383"/>
      <c r="D80" s="383"/>
      <c r="E80" s="383"/>
      <c r="F80" s="383"/>
      <c r="G80" s="7" t="s">
        <v>86</v>
      </c>
      <c r="H80" s="136">
        <f>$K$12</f>
        <v>0</v>
      </c>
      <c r="L80" s="33"/>
      <c r="N80" t="s">
        <v>359</v>
      </c>
      <c r="O80" s="7" t="s">
        <v>86</v>
      </c>
      <c r="P80" s="194"/>
      <c r="R80" s="291" t="s">
        <v>235</v>
      </c>
      <c r="S80" s="3" t="s">
        <v>396</v>
      </c>
      <c r="T80" s="199"/>
      <c r="U80" s="199"/>
      <c r="V80" s="199"/>
    </row>
    <row r="81" spans="1:29" x14ac:dyDescent="0.25">
      <c r="A81" s="16"/>
      <c r="B81" s="383" t="s">
        <v>502</v>
      </c>
      <c r="C81" s="383"/>
      <c r="D81" s="383"/>
      <c r="E81" s="383"/>
      <c r="F81" s="383"/>
      <c r="G81" s="7" t="s">
        <v>86</v>
      </c>
      <c r="H81" s="136">
        <f>$N$51*0.4</f>
        <v>0</v>
      </c>
      <c r="L81" s="33"/>
      <c r="N81" t="s">
        <v>360</v>
      </c>
      <c r="O81" s="7" t="s">
        <v>86</v>
      </c>
      <c r="P81" s="194"/>
      <c r="R81" s="291" t="s">
        <v>236</v>
      </c>
      <c r="S81" s="199" t="s">
        <v>397</v>
      </c>
      <c r="T81" s="199"/>
      <c r="U81" s="199"/>
      <c r="V81" s="199"/>
      <c r="W81" s="199"/>
      <c r="X81" s="199"/>
    </row>
    <row r="82" spans="1:29" x14ac:dyDescent="0.25">
      <c r="A82" s="16"/>
      <c r="B82" s="401" t="s">
        <v>578</v>
      </c>
      <c r="C82" s="401"/>
      <c r="D82" s="401"/>
      <c r="E82" s="401"/>
      <c r="F82" s="401"/>
      <c r="G82" s="7" t="s">
        <v>86</v>
      </c>
      <c r="H82" s="303">
        <f>SUM(H77:H81)*0.05</f>
        <v>0</v>
      </c>
      <c r="N82" t="s">
        <v>361</v>
      </c>
      <c r="O82" s="7" t="s">
        <v>86</v>
      </c>
      <c r="P82" s="194"/>
      <c r="R82" s="291" t="s">
        <v>237</v>
      </c>
      <c r="S82" s="3" t="s">
        <v>611</v>
      </c>
      <c r="T82" s="199"/>
      <c r="U82" s="199"/>
      <c r="V82" s="199"/>
      <c r="W82" s="199"/>
      <c r="X82" s="199"/>
      <c r="Y82" s="199"/>
      <c r="Z82" s="199"/>
    </row>
    <row r="83" spans="1:29" x14ac:dyDescent="0.25">
      <c r="A83" s="16"/>
      <c r="B83" s="402" t="s">
        <v>260</v>
      </c>
      <c r="C83" s="402"/>
      <c r="D83" s="402"/>
      <c r="E83" s="402"/>
      <c r="F83" s="402"/>
      <c r="J83" s="7" t="s">
        <v>86</v>
      </c>
      <c r="K83" s="137">
        <f>SUM($H$80:$H$82)</f>
        <v>0</v>
      </c>
      <c r="L83" s="33"/>
      <c r="P83" s="186"/>
      <c r="R83" s="199" t="s">
        <v>124</v>
      </c>
      <c r="S83" s="199"/>
      <c r="T83" s="199"/>
      <c r="U83" s="199"/>
      <c r="V83" s="199"/>
      <c r="W83" s="199"/>
      <c r="X83" s="199"/>
      <c r="Y83" s="274" t="s">
        <v>504</v>
      </c>
      <c r="Z83" s="277"/>
      <c r="AA83" s="277"/>
      <c r="AB83" s="277"/>
      <c r="AC83" s="277"/>
    </row>
    <row r="84" spans="1:29" ht="15.75" thickBot="1" x14ac:dyDescent="0.3">
      <c r="A84" s="25"/>
      <c r="B84" s="34"/>
      <c r="C84" s="34"/>
      <c r="D84" s="34"/>
      <c r="E84" s="34"/>
      <c r="F84" s="26"/>
      <c r="G84" s="27"/>
      <c r="H84" s="26"/>
      <c r="I84" s="27"/>
      <c r="J84" s="27"/>
      <c r="K84" s="28"/>
      <c r="L84" s="35"/>
      <c r="M84" s="35"/>
      <c r="N84" s="26"/>
      <c r="O84" s="26"/>
      <c r="P84" s="29"/>
    </row>
    <row r="85" spans="1:29" x14ac:dyDescent="0.25">
      <c r="A85" s="11"/>
      <c r="B85" s="12"/>
      <c r="C85" s="12"/>
      <c r="D85" s="12"/>
      <c r="E85" s="12"/>
      <c r="F85" s="12"/>
      <c r="G85" s="13"/>
      <c r="H85" s="12"/>
      <c r="I85" s="13"/>
      <c r="J85" s="13"/>
      <c r="K85" s="12"/>
      <c r="L85" s="13"/>
      <c r="M85" s="13"/>
      <c r="N85" s="12"/>
      <c r="O85" s="12"/>
      <c r="P85" s="14"/>
    </row>
    <row r="86" spans="1:29" x14ac:dyDescent="0.25">
      <c r="A86" s="407" t="s">
        <v>125</v>
      </c>
      <c r="B86" s="408"/>
      <c r="C86" s="408"/>
      <c r="D86" s="408"/>
      <c r="E86" s="408"/>
      <c r="F86" s="408"/>
      <c r="P86" s="15"/>
    </row>
    <row r="87" spans="1:29" x14ac:dyDescent="0.25">
      <c r="A87" s="16"/>
      <c r="P87" s="15"/>
    </row>
    <row r="88" spans="1:29" x14ac:dyDescent="0.25">
      <c r="A88" s="409" t="s">
        <v>72</v>
      </c>
      <c r="B88" s="385"/>
      <c r="C88" s="385"/>
      <c r="F88" s="17" t="s">
        <v>81</v>
      </c>
      <c r="H88" s="17" t="s">
        <v>126</v>
      </c>
      <c r="K88" s="17" t="s">
        <v>83</v>
      </c>
      <c r="P88" s="15"/>
      <c r="R88" s="199" t="s">
        <v>505</v>
      </c>
      <c r="S88" s="199"/>
      <c r="T88" s="3"/>
      <c r="U88" s="3"/>
      <c r="V88" s="3"/>
      <c r="W88" s="3"/>
      <c r="X88" s="3"/>
      <c r="Y88" s="2"/>
      <c r="Z88" s="2"/>
      <c r="AA88" s="2"/>
      <c r="AB88" s="2"/>
    </row>
    <row r="89" spans="1:29" x14ac:dyDescent="0.25">
      <c r="A89" s="16"/>
      <c r="B89" s="392" t="s">
        <v>114</v>
      </c>
      <c r="C89" s="392"/>
      <c r="D89" s="392"/>
      <c r="E89" s="392"/>
      <c r="F89" s="141">
        <f>$H$8</f>
        <v>0</v>
      </c>
      <c r="G89" s="36" t="s">
        <v>85</v>
      </c>
      <c r="H89" s="137">
        <f>$P$57</f>
        <v>0</v>
      </c>
      <c r="I89" s="7" t="s">
        <v>87</v>
      </c>
      <c r="J89" s="7" t="s">
        <v>86</v>
      </c>
      <c r="K89" s="137">
        <f>$F$89*$H$89</f>
        <v>0</v>
      </c>
      <c r="L89" s="33"/>
      <c r="M89" s="33"/>
      <c r="P89" s="15"/>
      <c r="R89" s="3" t="s">
        <v>612</v>
      </c>
      <c r="S89" s="199"/>
      <c r="T89" s="3"/>
      <c r="U89" s="3"/>
      <c r="V89" s="3"/>
      <c r="W89" s="3"/>
      <c r="X89" s="3"/>
      <c r="Y89" s="2"/>
      <c r="Z89" s="2"/>
      <c r="AA89" s="2"/>
      <c r="AB89" s="2"/>
    </row>
    <row r="90" spans="1:29" x14ac:dyDescent="0.25">
      <c r="A90" s="16"/>
      <c r="B90" s="393" t="s">
        <v>118</v>
      </c>
      <c r="C90" s="393"/>
      <c r="D90" s="393"/>
      <c r="E90" s="393"/>
      <c r="F90" s="142">
        <f>$H$9</f>
        <v>0</v>
      </c>
      <c r="G90" s="36" t="s">
        <v>85</v>
      </c>
      <c r="H90" s="136">
        <f>$P$65</f>
        <v>0</v>
      </c>
      <c r="I90" s="7" t="s">
        <v>87</v>
      </c>
      <c r="J90" s="7" t="s">
        <v>86</v>
      </c>
      <c r="K90" s="136">
        <f>$F$90*$H$90</f>
        <v>0</v>
      </c>
      <c r="L90" s="33"/>
      <c r="M90" s="33"/>
      <c r="P90" s="15"/>
      <c r="R90" s="3" t="s">
        <v>613</v>
      </c>
      <c r="S90" s="199"/>
      <c r="T90" s="3"/>
      <c r="U90" s="3"/>
      <c r="V90" s="3"/>
      <c r="W90" s="3"/>
      <c r="X90" s="3"/>
      <c r="Y90" s="2"/>
      <c r="Z90" s="2"/>
      <c r="AA90" s="2"/>
      <c r="AB90" s="2"/>
    </row>
    <row r="91" spans="1:29" x14ac:dyDescent="0.25">
      <c r="A91" s="16"/>
      <c r="B91" s="383" t="s">
        <v>614</v>
      </c>
      <c r="C91" s="383"/>
      <c r="D91" s="383"/>
      <c r="E91" s="383"/>
      <c r="F91" s="142">
        <f>$H$10</f>
        <v>0</v>
      </c>
      <c r="G91" s="36" t="s">
        <v>85</v>
      </c>
      <c r="H91" s="136">
        <f>$P$71</f>
        <v>0</v>
      </c>
      <c r="I91" s="7" t="s">
        <v>87</v>
      </c>
      <c r="J91" s="7" t="s">
        <v>86</v>
      </c>
      <c r="K91" s="136">
        <f>$F$91*$H$91</f>
        <v>0</v>
      </c>
      <c r="L91" s="33"/>
      <c r="M91" s="33"/>
      <c r="P91" s="15"/>
      <c r="R91" s="3" t="s">
        <v>615</v>
      </c>
      <c r="S91" s="199"/>
      <c r="T91" s="3"/>
      <c r="U91" s="3"/>
      <c r="V91" s="3"/>
      <c r="W91" s="3"/>
      <c r="X91" s="3"/>
      <c r="Y91" s="2"/>
      <c r="Z91" s="2"/>
      <c r="AA91" s="2"/>
      <c r="AB91" s="2"/>
    </row>
    <row r="92" spans="1:29" x14ac:dyDescent="0.25">
      <c r="A92" s="16"/>
      <c r="B92" s="383" t="s">
        <v>186</v>
      </c>
      <c r="C92" s="383"/>
      <c r="D92" s="383"/>
      <c r="E92" s="383"/>
      <c r="F92" s="142">
        <f>$H$11</f>
        <v>0</v>
      </c>
      <c r="G92" s="36" t="s">
        <v>85</v>
      </c>
      <c r="H92" s="143">
        <f>$P$76</f>
        <v>0</v>
      </c>
      <c r="I92" s="7" t="s">
        <v>87</v>
      </c>
      <c r="J92" s="7" t="s">
        <v>86</v>
      </c>
      <c r="K92" s="136">
        <f>$F$92*$H$92</f>
        <v>0</v>
      </c>
      <c r="L92" s="33"/>
      <c r="M92" s="33"/>
      <c r="P92" s="15"/>
      <c r="R92" s="3" t="s">
        <v>616</v>
      </c>
      <c r="S92" s="199"/>
      <c r="T92" s="3"/>
      <c r="U92" s="3"/>
      <c r="V92" s="3"/>
      <c r="W92" s="3"/>
      <c r="X92" s="3"/>
      <c r="Y92" s="2"/>
      <c r="Z92" s="2"/>
      <c r="AA92" s="2"/>
      <c r="AB92" s="2"/>
    </row>
    <row r="93" spans="1:29" x14ac:dyDescent="0.25">
      <c r="A93" s="16"/>
      <c r="B93" s="383" t="s">
        <v>90</v>
      </c>
      <c r="C93" s="383"/>
      <c r="D93" s="383"/>
      <c r="E93" s="383"/>
      <c r="F93" s="142">
        <f>$H$12</f>
        <v>0</v>
      </c>
      <c r="G93" s="36" t="s">
        <v>85</v>
      </c>
      <c r="H93" s="143">
        <f>$P$81</f>
        <v>0</v>
      </c>
      <c r="I93" s="7" t="s">
        <v>87</v>
      </c>
      <c r="J93" s="7" t="s">
        <v>86</v>
      </c>
      <c r="K93" s="136">
        <f>$F$93*$H$93</f>
        <v>0</v>
      </c>
      <c r="L93" s="33"/>
      <c r="M93" s="33"/>
      <c r="P93" s="15"/>
      <c r="R93" s="3" t="s">
        <v>617</v>
      </c>
      <c r="S93" s="199"/>
      <c r="T93" s="3"/>
      <c r="U93" s="3"/>
      <c r="V93" s="3"/>
      <c r="W93" s="3"/>
      <c r="X93" s="3"/>
      <c r="Y93" s="2"/>
      <c r="Z93" s="2"/>
      <c r="AA93" s="2"/>
      <c r="AB93" s="2"/>
    </row>
    <row r="94" spans="1:29" x14ac:dyDescent="0.25">
      <c r="A94" s="16"/>
      <c r="B94" s="384">
        <f>$B$13</f>
        <v>0</v>
      </c>
      <c r="C94" s="384"/>
      <c r="D94" s="384"/>
      <c r="E94" s="384"/>
      <c r="F94" s="141">
        <f>$H$13</f>
        <v>0</v>
      </c>
      <c r="G94" s="36" t="s">
        <v>85</v>
      </c>
      <c r="H94" s="19"/>
      <c r="I94" s="7" t="s">
        <v>87</v>
      </c>
      <c r="J94" s="7" t="s">
        <v>86</v>
      </c>
      <c r="K94" s="136">
        <f>$F$94*$H$94</f>
        <v>0</v>
      </c>
      <c r="L94" s="33"/>
      <c r="M94" s="33"/>
      <c r="P94" s="15"/>
      <c r="R94" s="3" t="s">
        <v>618</v>
      </c>
      <c r="S94" s="199"/>
      <c r="T94" s="3"/>
      <c r="U94" s="3"/>
      <c r="V94" s="3"/>
      <c r="W94" s="3"/>
      <c r="X94" s="3"/>
      <c r="Y94" s="3"/>
      <c r="Z94" s="3"/>
      <c r="AA94" s="3"/>
      <c r="AB94" s="3"/>
    </row>
    <row r="95" spans="1:29" x14ac:dyDescent="0.25">
      <c r="A95" s="16"/>
      <c r="C95" s="385" t="s">
        <v>127</v>
      </c>
      <c r="D95" s="385"/>
      <c r="E95" s="385"/>
      <c r="F95" s="385"/>
      <c r="G95" s="36"/>
      <c r="H95" s="20"/>
      <c r="J95" s="7" t="s">
        <v>86</v>
      </c>
      <c r="K95" s="136">
        <f>SUM($K$89:$K$94)</f>
        <v>0</v>
      </c>
      <c r="L95" s="33"/>
      <c r="M95" s="33"/>
      <c r="P95" s="15"/>
      <c r="R95" s="199" t="s">
        <v>398</v>
      </c>
      <c r="S95" s="199"/>
      <c r="T95" s="3"/>
      <c r="U95" s="3"/>
      <c r="V95" s="3"/>
      <c r="W95" s="3"/>
      <c r="X95" s="2"/>
      <c r="Y95" s="2"/>
      <c r="Z95" s="2"/>
      <c r="AA95" s="2"/>
      <c r="AB95" s="2"/>
    </row>
    <row r="96" spans="1:29" x14ac:dyDescent="0.25">
      <c r="A96" s="382" t="s">
        <v>128</v>
      </c>
      <c r="B96" s="381"/>
      <c r="C96" s="381"/>
      <c r="D96" s="381"/>
      <c r="F96" s="21"/>
      <c r="G96" s="36"/>
      <c r="H96" s="20"/>
      <c r="K96" s="17" t="s">
        <v>83</v>
      </c>
      <c r="L96" s="33"/>
      <c r="M96" s="33"/>
      <c r="P96" s="15"/>
    </row>
    <row r="97" spans="1:28" customFormat="1" x14ac:dyDescent="0.25">
      <c r="A97" s="16"/>
      <c r="B97" t="s">
        <v>129</v>
      </c>
      <c r="F97" s="21"/>
      <c r="G97" s="36"/>
      <c r="H97" s="20"/>
      <c r="I97" s="7"/>
      <c r="J97" s="7" t="s">
        <v>86</v>
      </c>
      <c r="K97" s="19"/>
      <c r="L97" s="33"/>
      <c r="M97" s="33"/>
      <c r="P97" s="15"/>
      <c r="R97" s="3" t="s">
        <v>619</v>
      </c>
      <c r="S97" s="199"/>
      <c r="T97" s="199"/>
      <c r="U97" s="199"/>
      <c r="V97" s="199"/>
      <c r="W97" s="199"/>
      <c r="X97" s="199"/>
      <c r="Y97" s="199"/>
      <c r="Z97" s="3"/>
      <c r="AA97" s="3"/>
      <c r="AB97" s="2"/>
    </row>
    <row r="98" spans="1:28" customFormat="1" x14ac:dyDescent="0.25">
      <c r="A98" s="16"/>
      <c r="B98" s="386"/>
      <c r="C98" s="386"/>
      <c r="D98" s="386"/>
      <c r="E98" s="386"/>
      <c r="F98" s="386"/>
      <c r="G98" s="386"/>
      <c r="H98" s="386"/>
      <c r="I98" s="7"/>
      <c r="J98" s="7" t="s">
        <v>86</v>
      </c>
      <c r="K98" s="32"/>
      <c r="L98" s="33"/>
      <c r="M98" s="33"/>
      <c r="P98" s="15"/>
      <c r="R98" s="3" t="s">
        <v>620</v>
      </c>
      <c r="S98" s="199"/>
      <c r="T98" s="199"/>
      <c r="U98" s="199"/>
      <c r="V98" s="199"/>
      <c r="W98" s="199"/>
      <c r="X98" s="199"/>
      <c r="Y98" s="199"/>
      <c r="Z98" s="3"/>
      <c r="AA98" s="3"/>
      <c r="AB98" s="2"/>
    </row>
    <row r="99" spans="1:28" customFormat="1" x14ac:dyDescent="0.25">
      <c r="A99" s="16"/>
      <c r="C99" s="385" t="s">
        <v>130</v>
      </c>
      <c r="D99" s="385"/>
      <c r="E99" s="385"/>
      <c r="F99" s="385"/>
      <c r="G99" s="36"/>
      <c r="H99" s="20"/>
      <c r="I99" s="7"/>
      <c r="J99" s="7" t="s">
        <v>86</v>
      </c>
      <c r="K99" s="139">
        <f>SUM($K$97:$K$98)</f>
        <v>0</v>
      </c>
      <c r="L99" s="33"/>
      <c r="M99" s="33"/>
      <c r="P99" s="15"/>
      <c r="R99" s="199" t="s">
        <v>131</v>
      </c>
      <c r="S99" s="199"/>
      <c r="T99" s="199"/>
      <c r="U99" s="199"/>
      <c r="V99" s="199"/>
      <c r="W99" s="3"/>
      <c r="X99" s="2"/>
      <c r="Y99" s="2"/>
      <c r="Z99" s="2"/>
      <c r="AA99" s="2"/>
      <c r="AB99" s="2"/>
    </row>
    <row r="100" spans="1:28" customFormat="1" ht="15.75" thickBot="1" x14ac:dyDescent="0.3">
      <c r="A100" s="16"/>
      <c r="G100" s="7"/>
      <c r="I100" s="7"/>
      <c r="J100" s="7"/>
      <c r="L100" s="7"/>
      <c r="M100" s="7"/>
      <c r="P100" s="15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</row>
    <row r="101" spans="1:28" customFormat="1" ht="16.5" thickTop="1" thickBot="1" x14ac:dyDescent="0.3">
      <c r="A101" s="16"/>
      <c r="B101" s="387" t="s">
        <v>132</v>
      </c>
      <c r="C101" s="387"/>
      <c r="D101" s="387"/>
      <c r="E101" s="387"/>
      <c r="G101" s="7"/>
      <c r="I101" s="7"/>
      <c r="J101" s="7" t="s">
        <v>86</v>
      </c>
      <c r="K101" s="37">
        <f>$K$95+$K$99</f>
        <v>0</v>
      </c>
      <c r="L101" s="33"/>
      <c r="M101" s="33"/>
      <c r="P101" s="15"/>
      <c r="R101" s="199" t="s">
        <v>133</v>
      </c>
      <c r="S101" s="199"/>
      <c r="T101" s="199"/>
      <c r="U101" s="199"/>
      <c r="V101" s="199"/>
      <c r="W101" s="199"/>
      <c r="X101" s="2"/>
      <c r="Y101" s="2"/>
      <c r="Z101" s="2"/>
      <c r="AA101" s="2"/>
      <c r="AB101" s="2"/>
    </row>
    <row r="102" spans="1:28" customFormat="1" ht="16.5" thickTop="1" thickBot="1" x14ac:dyDescent="0.3">
      <c r="A102" s="25"/>
      <c r="B102" s="26"/>
      <c r="C102" s="26"/>
      <c r="D102" s="26"/>
      <c r="E102" s="26"/>
      <c r="F102" s="26"/>
      <c r="G102" s="27"/>
      <c r="H102" s="26"/>
      <c r="I102" s="27"/>
      <c r="J102" s="27"/>
      <c r="K102" s="26"/>
      <c r="L102" s="27"/>
      <c r="M102" s="27"/>
      <c r="N102" s="26"/>
      <c r="O102" s="26"/>
      <c r="P102" s="29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</row>
    <row r="103" spans="1:28" customFormat="1" x14ac:dyDescent="0.25">
      <c r="A103" s="11"/>
      <c r="B103" s="12"/>
      <c r="C103" s="12"/>
      <c r="D103" s="12"/>
      <c r="E103" s="12"/>
      <c r="F103" s="12"/>
      <c r="G103" s="13"/>
      <c r="H103" s="12"/>
      <c r="I103" s="13"/>
      <c r="J103" s="13"/>
      <c r="K103" s="12"/>
      <c r="L103" s="13"/>
      <c r="M103" s="13"/>
      <c r="N103" s="12"/>
      <c r="O103" s="12"/>
      <c r="P103" s="14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</row>
    <row r="104" spans="1:28" customFormat="1" x14ac:dyDescent="0.25">
      <c r="A104" s="405" t="s">
        <v>134</v>
      </c>
      <c r="B104" s="406"/>
      <c r="C104" s="406"/>
      <c r="D104" s="406"/>
      <c r="E104" s="406"/>
      <c r="F104" s="406"/>
      <c r="G104" s="7"/>
      <c r="H104" s="7"/>
      <c r="I104" s="7"/>
      <c r="J104" s="7"/>
      <c r="L104" s="7"/>
      <c r="M104" s="7"/>
      <c r="P104" s="38" t="s">
        <v>83</v>
      </c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</row>
    <row r="105" spans="1:28" customFormat="1" x14ac:dyDescent="0.25">
      <c r="A105" s="16"/>
      <c r="G105" s="7"/>
      <c r="I105" s="7"/>
      <c r="J105" s="7"/>
      <c r="L105" s="7"/>
      <c r="M105" s="7"/>
      <c r="P105" s="15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</row>
    <row r="106" spans="1:28" customFormat="1" x14ac:dyDescent="0.25">
      <c r="A106" s="16"/>
      <c r="B106" s="380" t="s">
        <v>135</v>
      </c>
      <c r="C106" s="380"/>
      <c r="D106" s="380"/>
      <c r="E106" s="380"/>
      <c r="F106" s="380"/>
      <c r="G106" s="7"/>
      <c r="I106" s="7"/>
      <c r="J106" s="7"/>
      <c r="L106" s="7"/>
      <c r="M106" s="7"/>
      <c r="O106" s="7" t="s">
        <v>86</v>
      </c>
      <c r="P106" s="147">
        <f>$N$14</f>
        <v>0</v>
      </c>
      <c r="R106" s="3" t="s">
        <v>136</v>
      </c>
      <c r="S106" s="199"/>
      <c r="T106" s="199"/>
      <c r="U106" s="199"/>
      <c r="V106" s="199"/>
      <c r="W106" s="199"/>
      <c r="X106" s="200"/>
      <c r="Y106" s="200"/>
      <c r="Z106" s="200"/>
      <c r="AA106" s="200"/>
      <c r="AB106" s="200"/>
    </row>
    <row r="107" spans="1:28" customFormat="1" x14ac:dyDescent="0.25">
      <c r="A107" s="16"/>
      <c r="B107" s="111"/>
      <c r="C107" s="111"/>
      <c r="D107" s="111"/>
      <c r="E107" s="111"/>
      <c r="F107" s="111"/>
      <c r="G107" s="7"/>
      <c r="I107" s="7"/>
      <c r="J107" s="7"/>
      <c r="L107" s="7"/>
      <c r="M107" s="7"/>
      <c r="O107" s="7"/>
      <c r="P107" s="15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</row>
    <row r="108" spans="1:28" customFormat="1" x14ac:dyDescent="0.25">
      <c r="A108" s="16"/>
      <c r="B108" s="380" t="s">
        <v>137</v>
      </c>
      <c r="C108" s="380"/>
      <c r="D108" s="380"/>
      <c r="E108" s="380"/>
      <c r="F108" s="380"/>
      <c r="G108" s="7"/>
      <c r="I108" s="7"/>
      <c r="J108" s="7"/>
      <c r="L108" s="7"/>
      <c r="M108" s="7"/>
      <c r="O108" s="7" t="s">
        <v>86</v>
      </c>
      <c r="P108" s="147">
        <f>$N$21</f>
        <v>0</v>
      </c>
      <c r="R108" s="3" t="s">
        <v>138</v>
      </c>
      <c r="S108" s="199"/>
      <c r="T108" s="199"/>
      <c r="U108" s="199"/>
      <c r="V108" s="199"/>
      <c r="W108" s="199"/>
      <c r="X108" s="200"/>
      <c r="Y108" s="200"/>
      <c r="Z108" s="200"/>
      <c r="AA108" s="200"/>
      <c r="AB108" s="200"/>
    </row>
    <row r="109" spans="1:28" customFormat="1" x14ac:dyDescent="0.25">
      <c r="A109" s="16"/>
      <c r="B109" s="111"/>
      <c r="C109" s="111"/>
      <c r="D109" s="111"/>
      <c r="E109" s="111"/>
      <c r="F109" s="111"/>
      <c r="G109" s="7"/>
      <c r="I109" s="7"/>
      <c r="J109" s="7"/>
      <c r="L109" s="7"/>
      <c r="M109" s="7"/>
      <c r="O109" s="7"/>
      <c r="P109" s="15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</row>
    <row r="110" spans="1:28" customFormat="1" x14ac:dyDescent="0.25">
      <c r="A110" s="16"/>
      <c r="B110" s="380" t="s">
        <v>259</v>
      </c>
      <c r="C110" s="380"/>
      <c r="D110" s="380"/>
      <c r="E110" s="380"/>
      <c r="F110" s="380"/>
      <c r="G110" s="7"/>
      <c r="I110" s="7"/>
      <c r="J110" s="7"/>
      <c r="L110" s="7"/>
      <c r="M110" s="7"/>
      <c r="O110" s="7" t="s">
        <v>86</v>
      </c>
      <c r="P110" s="147">
        <f>$N$28</f>
        <v>0</v>
      </c>
      <c r="R110" s="199" t="s">
        <v>246</v>
      </c>
      <c r="S110" s="199"/>
      <c r="T110" s="199"/>
      <c r="U110" s="199"/>
      <c r="V110" s="199"/>
      <c r="W110" s="199"/>
      <c r="X110" s="200"/>
      <c r="Y110" s="200"/>
      <c r="Z110" s="200"/>
      <c r="AA110" s="200"/>
      <c r="AB110" s="200"/>
    </row>
    <row r="111" spans="1:28" customFormat="1" x14ac:dyDescent="0.25">
      <c r="A111" s="16"/>
      <c r="B111" s="111"/>
      <c r="C111" s="111"/>
      <c r="D111" s="111"/>
      <c r="E111" s="111"/>
      <c r="F111" s="111"/>
      <c r="G111" s="7"/>
      <c r="I111" s="7"/>
      <c r="J111" s="7"/>
      <c r="L111" s="7"/>
      <c r="M111" s="7"/>
      <c r="O111" s="7"/>
      <c r="P111" s="15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</row>
    <row r="112" spans="1:28" customFormat="1" x14ac:dyDescent="0.25">
      <c r="A112" s="16"/>
      <c r="B112" s="380" t="s">
        <v>139</v>
      </c>
      <c r="C112" s="380"/>
      <c r="D112" s="380"/>
      <c r="E112" s="380"/>
      <c r="F112" s="380"/>
      <c r="G112" s="7"/>
      <c r="I112" s="7"/>
      <c r="J112" s="7"/>
      <c r="L112" s="7"/>
      <c r="M112" s="7"/>
      <c r="O112" s="7" t="s">
        <v>86</v>
      </c>
      <c r="P112" s="147">
        <f>$N$33</f>
        <v>0</v>
      </c>
      <c r="R112" s="3" t="s">
        <v>399</v>
      </c>
      <c r="S112" s="199"/>
      <c r="T112" s="199"/>
      <c r="U112" s="199"/>
      <c r="V112" s="199"/>
      <c r="W112" s="199"/>
      <c r="X112" s="200"/>
      <c r="Y112" s="200"/>
      <c r="Z112" s="200"/>
      <c r="AA112" s="200"/>
      <c r="AB112" s="200"/>
    </row>
    <row r="113" spans="1:28" customFormat="1" x14ac:dyDescent="0.25">
      <c r="A113" s="16"/>
      <c r="B113" s="111"/>
      <c r="C113" s="111"/>
      <c r="D113" s="111"/>
      <c r="E113" s="111"/>
      <c r="F113" s="111"/>
      <c r="G113" s="7"/>
      <c r="I113" s="7"/>
      <c r="J113" s="7"/>
      <c r="L113" s="7"/>
      <c r="M113" s="7"/>
      <c r="O113" s="7"/>
      <c r="P113" s="15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</row>
    <row r="114" spans="1:28" customFormat="1" x14ac:dyDescent="0.25">
      <c r="A114" s="16"/>
      <c r="B114" s="380" t="s">
        <v>140</v>
      </c>
      <c r="C114" s="380"/>
      <c r="D114" s="380"/>
      <c r="E114" s="380"/>
      <c r="F114" s="380"/>
      <c r="G114" s="7"/>
      <c r="I114" s="7"/>
      <c r="J114" s="7"/>
      <c r="L114" s="7"/>
      <c r="M114" s="7"/>
      <c r="O114" s="7" t="s">
        <v>86</v>
      </c>
      <c r="P114" s="147">
        <f>$N$37</f>
        <v>0</v>
      </c>
      <c r="R114" s="3" t="s">
        <v>400</v>
      </c>
      <c r="S114" s="199"/>
      <c r="T114" s="199"/>
      <c r="U114" s="199"/>
      <c r="V114" s="199"/>
      <c r="W114" s="199"/>
      <c r="X114" s="200"/>
      <c r="Y114" s="200"/>
      <c r="Z114" s="200"/>
      <c r="AA114" s="200"/>
      <c r="AB114" s="200"/>
    </row>
    <row r="115" spans="1:28" customFormat="1" x14ac:dyDescent="0.25">
      <c r="A115" s="16"/>
      <c r="B115" s="1"/>
      <c r="C115" s="1"/>
      <c r="D115" s="1"/>
      <c r="E115" s="1"/>
      <c r="F115" s="111"/>
      <c r="G115" s="7"/>
      <c r="I115" s="7"/>
      <c r="J115" s="7"/>
      <c r="L115" s="7"/>
      <c r="M115" s="7"/>
      <c r="O115" s="7"/>
      <c r="P115" s="39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</row>
    <row r="116" spans="1:28" customFormat="1" x14ac:dyDescent="0.25">
      <c r="A116" s="16"/>
      <c r="B116" s="380" t="s">
        <v>141</v>
      </c>
      <c r="C116" s="380"/>
      <c r="D116" s="380"/>
      <c r="E116" s="380"/>
      <c r="F116" s="380"/>
      <c r="G116" s="7"/>
      <c r="I116" s="7"/>
      <c r="J116" s="7"/>
      <c r="L116" s="7"/>
      <c r="M116" s="7"/>
      <c r="O116" s="7" t="s">
        <v>86</v>
      </c>
      <c r="P116" s="147">
        <f>$N$41</f>
        <v>0</v>
      </c>
      <c r="R116" s="3" t="s">
        <v>401</v>
      </c>
      <c r="S116" s="199"/>
      <c r="T116" s="199"/>
      <c r="U116" s="199"/>
      <c r="V116" s="199"/>
      <c r="W116" s="199"/>
      <c r="X116" s="199"/>
      <c r="Y116" s="200"/>
      <c r="Z116" s="200"/>
      <c r="AA116" s="200"/>
      <c r="AB116" s="200"/>
    </row>
    <row r="117" spans="1:28" customFormat="1" x14ac:dyDescent="0.25">
      <c r="A117" s="16"/>
      <c r="B117" s="1"/>
      <c r="C117" s="1"/>
      <c r="D117" s="1"/>
      <c r="E117" s="1"/>
      <c r="F117" s="111"/>
      <c r="G117" s="7"/>
      <c r="I117" s="7"/>
      <c r="J117" s="7"/>
      <c r="L117" s="7"/>
      <c r="M117" s="7"/>
      <c r="O117" s="7"/>
      <c r="P117" s="39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</row>
    <row r="118" spans="1:28" customFormat="1" x14ac:dyDescent="0.25">
      <c r="A118" s="16"/>
      <c r="B118" s="380" t="s">
        <v>142</v>
      </c>
      <c r="C118" s="380"/>
      <c r="D118" s="380"/>
      <c r="E118" s="380"/>
      <c r="F118" s="380"/>
      <c r="G118" s="7"/>
      <c r="I118" s="7"/>
      <c r="J118" s="7"/>
      <c r="L118" s="7"/>
      <c r="M118" s="7"/>
      <c r="O118" s="7" t="s">
        <v>86</v>
      </c>
      <c r="P118" s="147">
        <f>$N$46</f>
        <v>0</v>
      </c>
      <c r="R118" s="3" t="s">
        <v>402</v>
      </c>
      <c r="S118" s="199"/>
      <c r="T118" s="199"/>
      <c r="U118" s="199"/>
      <c r="V118" s="199"/>
      <c r="W118" s="199"/>
      <c r="X118" s="199"/>
      <c r="Y118" s="200"/>
      <c r="Z118" s="200"/>
      <c r="AA118" s="200"/>
      <c r="AB118" s="200"/>
    </row>
    <row r="119" spans="1:28" customFormat="1" x14ac:dyDescent="0.25">
      <c r="A119" s="16"/>
      <c r="B119" s="1"/>
      <c r="C119" s="1"/>
      <c r="D119" s="1"/>
      <c r="E119" s="1"/>
      <c r="F119" s="1"/>
      <c r="G119" s="7"/>
      <c r="I119" s="7"/>
      <c r="J119" s="7"/>
      <c r="L119" s="7"/>
      <c r="M119" s="7"/>
      <c r="O119" s="7"/>
      <c r="P119" s="39"/>
      <c r="R119" s="2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</row>
    <row r="120" spans="1:28" customFormat="1" x14ac:dyDescent="0.25">
      <c r="A120" s="16"/>
      <c r="B120" s="399" t="s">
        <v>479</v>
      </c>
      <c r="C120" s="399"/>
      <c r="D120" s="399"/>
      <c r="E120" s="399"/>
      <c r="F120" s="399"/>
      <c r="G120" s="7"/>
      <c r="H120" s="17" t="s">
        <v>81</v>
      </c>
      <c r="I120" s="7"/>
      <c r="J120" s="7"/>
      <c r="K120" s="17" t="s">
        <v>82</v>
      </c>
      <c r="L120" s="7"/>
      <c r="M120" s="7"/>
      <c r="O120" s="7"/>
      <c r="P120" s="15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</row>
    <row r="121" spans="1:28" customFormat="1" x14ac:dyDescent="0.25">
      <c r="A121" s="16"/>
      <c r="B121" s="398" t="s">
        <v>466</v>
      </c>
      <c r="C121" s="398"/>
      <c r="D121" s="398"/>
      <c r="E121" s="398"/>
      <c r="F121" s="398"/>
      <c r="G121" s="7"/>
      <c r="H121" s="141">
        <f>+$F$89</f>
        <v>0</v>
      </c>
      <c r="I121" s="7" t="s">
        <v>85</v>
      </c>
      <c r="J121" s="7" t="s">
        <v>86</v>
      </c>
      <c r="K121" s="112">
        <f>18+3.5+1.5</f>
        <v>23</v>
      </c>
      <c r="L121" s="33"/>
      <c r="M121" s="33"/>
      <c r="O121" s="7" t="s">
        <v>86</v>
      </c>
      <c r="P121" s="147">
        <f>$H$121*$K$121</f>
        <v>0</v>
      </c>
      <c r="R121" s="3" t="s">
        <v>621</v>
      </c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</row>
    <row r="122" spans="1:28" customFormat="1" ht="15" customHeight="1" x14ac:dyDescent="0.25">
      <c r="A122" s="16"/>
      <c r="B122" s="398" t="s">
        <v>362</v>
      </c>
      <c r="C122" s="398"/>
      <c r="D122" s="398"/>
      <c r="E122" s="398"/>
      <c r="F122" s="398"/>
      <c r="G122" s="7"/>
      <c r="H122" s="141">
        <f>+$F$89</f>
        <v>0</v>
      </c>
      <c r="I122" s="7" t="s">
        <v>85</v>
      </c>
      <c r="J122" s="7" t="s">
        <v>86</v>
      </c>
      <c r="K122" s="112">
        <v>6</v>
      </c>
      <c r="L122" s="33"/>
      <c r="M122" s="33"/>
      <c r="O122" s="7" t="s">
        <v>86</v>
      </c>
      <c r="P122" s="147">
        <f>$H$122*$K$122</f>
        <v>0</v>
      </c>
      <c r="R122" s="3" t="s">
        <v>622</v>
      </c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</row>
    <row r="123" spans="1:28" customFormat="1" ht="15" customHeight="1" x14ac:dyDescent="0.25">
      <c r="A123" s="16"/>
      <c r="B123" s="395" t="s">
        <v>261</v>
      </c>
      <c r="C123" s="395"/>
      <c r="D123" s="395"/>
      <c r="E123" s="395"/>
      <c r="F123" s="395"/>
      <c r="G123" s="7"/>
      <c r="H123" s="141">
        <f>+$H$121</f>
        <v>0</v>
      </c>
      <c r="I123" s="7" t="s">
        <v>85</v>
      </c>
      <c r="J123" s="7" t="s">
        <v>86</v>
      </c>
      <c r="K123" s="148">
        <f>+$H$58</f>
        <v>16</v>
      </c>
      <c r="L123" s="33"/>
      <c r="M123" s="33"/>
      <c r="O123" s="7" t="s">
        <v>86</v>
      </c>
      <c r="P123" s="147">
        <f>$H$123*$K$123</f>
        <v>0</v>
      </c>
      <c r="R123" s="3" t="s">
        <v>623</v>
      </c>
      <c r="S123" s="199"/>
      <c r="T123" s="199"/>
      <c r="U123" s="199"/>
      <c r="V123" s="199"/>
      <c r="W123" s="199"/>
      <c r="X123" s="199"/>
      <c r="Y123" s="199"/>
      <c r="Z123" s="199"/>
      <c r="AA123" s="200"/>
      <c r="AB123" s="200"/>
    </row>
    <row r="124" spans="1:28" customFormat="1" x14ac:dyDescent="0.25">
      <c r="A124" s="16"/>
      <c r="B124" s="395" t="s">
        <v>51</v>
      </c>
      <c r="C124" s="395"/>
      <c r="D124" s="395"/>
      <c r="E124" s="395"/>
      <c r="F124" s="395"/>
      <c r="G124" s="7"/>
      <c r="H124" s="141">
        <f>+$F$90</f>
        <v>0</v>
      </c>
      <c r="I124" s="7" t="s">
        <v>85</v>
      </c>
      <c r="J124" s="7" t="s">
        <v>86</v>
      </c>
      <c r="K124" s="137">
        <f>Consignment!E18</f>
        <v>3</v>
      </c>
      <c r="L124" s="33"/>
      <c r="M124" s="33"/>
      <c r="O124" s="7" t="s">
        <v>86</v>
      </c>
      <c r="P124" s="147">
        <f>$H$124*$K$124</f>
        <v>0</v>
      </c>
      <c r="R124" s="3" t="s">
        <v>473</v>
      </c>
      <c r="S124" s="199"/>
      <c r="T124" s="199"/>
      <c r="U124" s="199"/>
      <c r="V124" s="199"/>
      <c r="W124" s="199"/>
      <c r="X124" s="199"/>
      <c r="Y124" s="199"/>
      <c r="Z124" s="199"/>
      <c r="AA124" s="200"/>
      <c r="AB124" s="200"/>
    </row>
    <row r="125" spans="1:28" customFormat="1" x14ac:dyDescent="0.25">
      <c r="A125" s="16"/>
      <c r="G125" s="7"/>
      <c r="I125" s="7"/>
      <c r="J125" s="7"/>
      <c r="L125" s="7"/>
      <c r="M125" s="7"/>
      <c r="P125" s="15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</row>
    <row r="126" spans="1:28" customFormat="1" x14ac:dyDescent="0.25">
      <c r="A126" s="16"/>
      <c r="B126" s="380" t="s">
        <v>580</v>
      </c>
      <c r="C126" s="380"/>
      <c r="D126" s="380"/>
      <c r="E126" s="380"/>
      <c r="F126" s="380"/>
      <c r="G126" s="380"/>
      <c r="H126" s="380"/>
      <c r="I126" s="380"/>
      <c r="J126" s="380"/>
      <c r="L126" s="7"/>
      <c r="M126" s="7"/>
      <c r="O126" s="7" t="s">
        <v>86</v>
      </c>
      <c r="P126" s="147">
        <f>+K101*0.05</f>
        <v>0</v>
      </c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</row>
    <row r="127" spans="1:28" customFormat="1" x14ac:dyDescent="0.25">
      <c r="A127" s="16"/>
      <c r="G127" s="7"/>
      <c r="I127" s="7"/>
      <c r="J127" s="7"/>
      <c r="L127" s="7"/>
      <c r="M127" s="7"/>
      <c r="P127" s="15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</row>
    <row r="128" spans="1:28" customFormat="1" x14ac:dyDescent="0.25">
      <c r="A128" s="16"/>
      <c r="B128" s="380" t="s">
        <v>110</v>
      </c>
      <c r="C128" s="380"/>
      <c r="D128" s="380"/>
      <c r="E128" s="380"/>
      <c r="F128" s="380"/>
      <c r="G128" s="7"/>
      <c r="I128" s="7"/>
      <c r="J128" s="7"/>
      <c r="L128" s="7"/>
      <c r="M128" s="7"/>
      <c r="O128" s="7" t="s">
        <v>86</v>
      </c>
      <c r="P128" s="40">
        <f>$N$48+K130</f>
        <v>0</v>
      </c>
      <c r="R128" s="3" t="s">
        <v>403</v>
      </c>
      <c r="S128" s="199"/>
      <c r="T128" s="199"/>
      <c r="U128" s="199"/>
      <c r="V128" s="199"/>
      <c r="W128" s="200"/>
      <c r="X128" s="200"/>
      <c r="Y128" s="200"/>
      <c r="Z128" s="200"/>
      <c r="AA128" s="200"/>
      <c r="AB128" s="200"/>
    </row>
    <row r="129" spans="1:28" x14ac:dyDescent="0.25">
      <c r="A129" s="16"/>
      <c r="B129" s="1"/>
      <c r="C129" s="1"/>
      <c r="D129" s="1"/>
      <c r="E129" s="1"/>
      <c r="F129" s="1"/>
      <c r="O129" s="7"/>
      <c r="P129" s="39"/>
      <c r="R129" s="3"/>
      <c r="S129" s="199"/>
      <c r="T129" s="199"/>
      <c r="U129" s="199"/>
      <c r="V129" s="199"/>
    </row>
    <row r="130" spans="1:28" x14ac:dyDescent="0.25">
      <c r="A130" s="16"/>
      <c r="B130" s="2"/>
      <c r="C130" s="2"/>
      <c r="D130" s="2" t="s">
        <v>404</v>
      </c>
      <c r="E130" s="2"/>
      <c r="J130" s="7" t="s">
        <v>86</v>
      </c>
      <c r="K130" s="195">
        <v>0</v>
      </c>
      <c r="O130" s="7"/>
      <c r="P130" s="39"/>
      <c r="Q130" s="196"/>
      <c r="R130" s="3" t="s">
        <v>626</v>
      </c>
      <c r="S130" s="199"/>
      <c r="T130" s="199"/>
      <c r="U130" s="199"/>
      <c r="V130" s="199"/>
      <c r="W130" s="199"/>
      <c r="X130" s="199"/>
      <c r="Y130" s="199"/>
      <c r="Z130" s="199"/>
    </row>
    <row r="131" spans="1:28" ht="15.75" thickBot="1" x14ac:dyDescent="0.3">
      <c r="A131" s="16"/>
      <c r="P131" s="15"/>
    </row>
    <row r="132" spans="1:28" ht="15.75" thickBot="1" x14ac:dyDescent="0.3">
      <c r="A132" s="16"/>
      <c r="C132" s="394" t="s">
        <v>143</v>
      </c>
      <c r="D132" s="394"/>
      <c r="E132" s="394"/>
      <c r="F132" s="394"/>
      <c r="O132" s="7" t="s">
        <v>86</v>
      </c>
      <c r="P132" s="41">
        <f>SUM($P$106:$P$131)</f>
        <v>0</v>
      </c>
      <c r="R132" s="3" t="s">
        <v>624</v>
      </c>
      <c r="S132" s="199"/>
      <c r="T132" s="199"/>
      <c r="U132" s="199"/>
      <c r="V132" s="199"/>
      <c r="W132" s="199"/>
    </row>
    <row r="133" spans="1:28" ht="15.75" thickBot="1" x14ac:dyDescent="0.3">
      <c r="A133" s="16"/>
      <c r="P133" s="15"/>
    </row>
    <row r="134" spans="1:28" ht="16.5" thickTop="1" thickBot="1" x14ac:dyDescent="0.3">
      <c r="A134" s="16"/>
      <c r="C134" s="397" t="s">
        <v>132</v>
      </c>
      <c r="D134" s="397"/>
      <c r="E134" s="397"/>
      <c r="F134" s="397"/>
      <c r="O134" s="7" t="s">
        <v>86</v>
      </c>
      <c r="P134" s="42">
        <f>$K$101</f>
        <v>0</v>
      </c>
      <c r="R134" s="3" t="s">
        <v>625</v>
      </c>
      <c r="S134" s="199"/>
      <c r="T134" s="199"/>
      <c r="U134" s="199"/>
      <c r="V134" s="199"/>
      <c r="W134" s="199"/>
    </row>
    <row r="135" spans="1:28" ht="18" customHeight="1" thickTop="1" x14ac:dyDescent="0.25">
      <c r="A135" s="16"/>
      <c r="P135" s="15"/>
    </row>
    <row r="136" spans="1:28" x14ac:dyDescent="0.25">
      <c r="A136" s="16"/>
      <c r="C136" s="396" t="s">
        <v>144</v>
      </c>
      <c r="D136" s="396"/>
      <c r="E136" s="396"/>
      <c r="F136" s="396"/>
      <c r="N136" s="43" t="s">
        <v>145</v>
      </c>
      <c r="O136" s="7" t="s">
        <v>86</v>
      </c>
      <c r="P136" s="113">
        <f>$P$134-$P$132</f>
        <v>0</v>
      </c>
      <c r="R136" s="199" t="s">
        <v>464</v>
      </c>
      <c r="S136" s="199"/>
      <c r="T136" s="199"/>
      <c r="U136" s="199"/>
      <c r="V136" s="199"/>
      <c r="W136" s="199"/>
      <c r="X136" s="199"/>
      <c r="Y136" s="199"/>
      <c r="Z136" s="199"/>
      <c r="AA136" s="199"/>
    </row>
    <row r="137" spans="1:28" ht="15" customHeight="1" thickBot="1" x14ac:dyDescent="0.3">
      <c r="A137" s="25"/>
      <c r="B137" s="26"/>
      <c r="C137" s="26"/>
      <c r="D137" s="26"/>
      <c r="E137" s="26"/>
      <c r="F137" s="26"/>
      <c r="G137" s="27"/>
      <c r="H137" s="26"/>
      <c r="I137" s="27"/>
      <c r="J137" s="27"/>
      <c r="K137" s="26"/>
      <c r="L137" s="27"/>
      <c r="M137" s="27"/>
      <c r="N137" s="26"/>
      <c r="O137" s="26"/>
      <c r="P137" s="29"/>
    </row>
    <row r="138" spans="1:28" ht="15" customHeight="1" x14ac:dyDescent="0.25">
      <c r="A138" s="11"/>
      <c r="B138" s="12"/>
      <c r="C138" s="12"/>
      <c r="D138" s="12"/>
      <c r="E138" s="12"/>
      <c r="F138" s="12"/>
      <c r="G138" s="13"/>
      <c r="H138" s="12"/>
      <c r="I138" s="13"/>
      <c r="J138" s="13"/>
      <c r="K138" s="12"/>
      <c r="L138" s="13"/>
      <c r="M138" s="13"/>
      <c r="N138" s="12"/>
      <c r="O138" s="12"/>
      <c r="P138" s="14"/>
      <c r="R138" s="207" t="s">
        <v>465</v>
      </c>
      <c r="S138" s="207"/>
      <c r="T138" s="207"/>
      <c r="U138" s="207"/>
      <c r="V138" s="207"/>
      <c r="W138" s="207"/>
      <c r="X138" s="207"/>
    </row>
    <row r="139" spans="1:28" x14ac:dyDescent="0.25">
      <c r="A139" s="16"/>
      <c r="B139" s="400" t="s">
        <v>457</v>
      </c>
      <c r="C139" s="400"/>
      <c r="D139" s="400"/>
      <c r="E139" s="400"/>
      <c r="F139" s="400"/>
      <c r="G139" s="400"/>
      <c r="H139" s="400"/>
      <c r="I139" s="400"/>
      <c r="J139" s="400"/>
      <c r="K139" s="400"/>
      <c r="L139" s="400"/>
      <c r="M139" s="400"/>
      <c r="N139" s="400"/>
      <c r="P139" s="15"/>
    </row>
    <row r="140" spans="1:28" x14ac:dyDescent="0.25">
      <c r="A140" s="16"/>
      <c r="H140" s="7" t="s">
        <v>359</v>
      </c>
      <c r="K140" s="7" t="s">
        <v>360</v>
      </c>
      <c r="N140" s="7" t="s">
        <v>361</v>
      </c>
      <c r="P140" s="15"/>
    </row>
    <row r="141" spans="1:28" x14ac:dyDescent="0.25">
      <c r="A141" s="16"/>
      <c r="B141" s="392" t="s">
        <v>187</v>
      </c>
      <c r="C141" s="392"/>
      <c r="D141" s="392"/>
      <c r="E141" s="392"/>
      <c r="H141" s="139">
        <f>+$P$70</f>
        <v>0</v>
      </c>
      <c r="K141" s="139">
        <f>+$P$71</f>
        <v>0</v>
      </c>
      <c r="N141" s="139">
        <f>+$P$72</f>
        <v>0</v>
      </c>
      <c r="P141" s="15"/>
      <c r="R141" s="207" t="s">
        <v>474</v>
      </c>
      <c r="S141" s="207"/>
      <c r="T141" s="207"/>
      <c r="U141" s="207"/>
      <c r="V141" s="207"/>
      <c r="W141" s="207"/>
      <c r="X141" s="207"/>
    </row>
    <row r="142" spans="1:28" x14ac:dyDescent="0.25">
      <c r="A142" s="16"/>
      <c r="B142" s="392" t="s">
        <v>586</v>
      </c>
      <c r="C142" s="392"/>
      <c r="D142" s="392"/>
      <c r="E142" s="392"/>
      <c r="H142" s="139">
        <f>+$P$70</f>
        <v>0</v>
      </c>
      <c r="K142" s="139">
        <f>+$P$71</f>
        <v>0</v>
      </c>
      <c r="N142" s="139">
        <f>+$P$72</f>
        <v>0</v>
      </c>
      <c r="P142" s="15"/>
    </row>
    <row r="143" spans="1:28" x14ac:dyDescent="0.25">
      <c r="A143" s="16"/>
      <c r="B143" s="393" t="s">
        <v>189</v>
      </c>
      <c r="C143" s="393"/>
      <c r="D143" s="393"/>
      <c r="E143" s="393"/>
      <c r="H143" s="139">
        <f>+$P$70</f>
        <v>0</v>
      </c>
      <c r="K143" s="139">
        <f>+$P$71</f>
        <v>0</v>
      </c>
      <c r="N143" s="139">
        <f>+$P$72</f>
        <v>0</v>
      </c>
      <c r="P143" s="15"/>
      <c r="R143" s="207" t="s">
        <v>493</v>
      </c>
      <c r="S143" s="207"/>
      <c r="T143" s="207"/>
      <c r="U143" s="207"/>
      <c r="V143" s="207"/>
      <c r="W143" s="207"/>
      <c r="X143" s="207"/>
      <c r="Y143" s="292"/>
      <c r="Z143" s="292"/>
      <c r="AA143" s="292"/>
      <c r="AB143" s="292"/>
    </row>
    <row r="144" spans="1:28" x14ac:dyDescent="0.25">
      <c r="A144" s="16"/>
      <c r="B144" s="392" t="s">
        <v>84</v>
      </c>
      <c r="C144" s="392"/>
      <c r="D144" s="392"/>
      <c r="E144" s="392"/>
      <c r="H144" s="139">
        <f>+P56</f>
        <v>0</v>
      </c>
      <c r="K144" s="139">
        <f>+P57</f>
        <v>0</v>
      </c>
      <c r="N144" s="139">
        <f>+P58</f>
        <v>0</v>
      </c>
      <c r="P144" s="15"/>
    </row>
    <row r="145" spans="1:28" customFormat="1" x14ac:dyDescent="0.25">
      <c r="A145" s="16"/>
      <c r="B145" s="393" t="s">
        <v>88</v>
      </c>
      <c r="C145" s="393"/>
      <c r="D145" s="393"/>
      <c r="E145" s="393"/>
      <c r="G145" s="7"/>
      <c r="H145" s="139">
        <f>+P64</f>
        <v>0</v>
      </c>
      <c r="I145" s="7"/>
      <c r="J145" s="7"/>
      <c r="K145" s="139">
        <f>+P65</f>
        <v>0</v>
      </c>
      <c r="L145" s="7"/>
      <c r="M145" s="7"/>
      <c r="N145" s="139">
        <f>+P66</f>
        <v>0</v>
      </c>
      <c r="P145" s="15"/>
      <c r="R145" s="207" t="s">
        <v>627</v>
      </c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</row>
    <row r="146" spans="1:28" customFormat="1" x14ac:dyDescent="0.25">
      <c r="A146" s="16"/>
      <c r="B146" s="383" t="s">
        <v>582</v>
      </c>
      <c r="C146" s="383"/>
      <c r="D146" s="383"/>
      <c r="E146" s="383"/>
      <c r="G146" s="7"/>
      <c r="H146" s="139">
        <f>+$P$70</f>
        <v>0</v>
      </c>
      <c r="I146" s="7"/>
      <c r="J146" s="7"/>
      <c r="K146" s="139">
        <f>+$P$71</f>
        <v>0</v>
      </c>
      <c r="L146" s="7"/>
      <c r="M146" s="7"/>
      <c r="N146" s="139">
        <f>+$P$72</f>
        <v>0</v>
      </c>
      <c r="P146" s="15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</row>
    <row r="147" spans="1:28" customFormat="1" x14ac:dyDescent="0.25">
      <c r="A147" s="16"/>
      <c r="B147" s="383" t="s">
        <v>456</v>
      </c>
      <c r="C147" s="383"/>
      <c r="D147" s="383"/>
      <c r="E147" s="383"/>
      <c r="G147" s="7"/>
      <c r="H147" s="139">
        <f>+$P$70</f>
        <v>0</v>
      </c>
      <c r="I147" s="7"/>
      <c r="J147" s="7"/>
      <c r="K147" s="139">
        <f>+$P$71</f>
        <v>0</v>
      </c>
      <c r="L147" s="7"/>
      <c r="M147" s="7"/>
      <c r="N147" s="139">
        <f>+$P$72</f>
        <v>0</v>
      </c>
      <c r="P147" s="15"/>
      <c r="R147" s="207" t="s">
        <v>628</v>
      </c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</row>
    <row r="148" spans="1:28" customFormat="1" x14ac:dyDescent="0.25">
      <c r="A148" s="16"/>
      <c r="B148" s="383" t="s">
        <v>184</v>
      </c>
      <c r="C148" s="383"/>
      <c r="D148" s="383"/>
      <c r="E148" s="383"/>
      <c r="G148" s="7"/>
      <c r="H148" s="139">
        <f>+$P$70</f>
        <v>0</v>
      </c>
      <c r="I148" s="7"/>
      <c r="J148" s="7"/>
      <c r="K148" s="139">
        <f>+$P$71</f>
        <v>0</v>
      </c>
      <c r="L148" s="7"/>
      <c r="M148" s="7"/>
      <c r="N148" s="139">
        <f>+$P$72</f>
        <v>0</v>
      </c>
      <c r="P148" s="15"/>
      <c r="R148" s="207" t="s">
        <v>629</v>
      </c>
      <c r="S148" s="207"/>
      <c r="T148" s="207"/>
      <c r="U148" s="207"/>
      <c r="V148" s="207"/>
      <c r="W148" s="200"/>
      <c r="X148" s="200"/>
      <c r="Y148" s="200"/>
      <c r="Z148" s="200"/>
      <c r="AA148" s="200"/>
      <c r="AB148" s="200"/>
    </row>
    <row r="149" spans="1:28" customFormat="1" x14ac:dyDescent="0.25">
      <c r="A149" s="16"/>
      <c r="B149" s="383" t="s">
        <v>29</v>
      </c>
      <c r="C149" s="383"/>
      <c r="D149" s="383"/>
      <c r="E149" s="383"/>
      <c r="G149" s="7"/>
      <c r="H149" s="139">
        <f>+$P$70</f>
        <v>0</v>
      </c>
      <c r="I149" s="7"/>
      <c r="J149" s="7"/>
      <c r="K149" s="139">
        <f>+$P$71</f>
        <v>0</v>
      </c>
      <c r="L149" s="7"/>
      <c r="M149" s="7"/>
      <c r="N149" s="139">
        <f>+$P$72</f>
        <v>0</v>
      </c>
      <c r="P149" s="15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</row>
    <row r="150" spans="1:28" customFormat="1" x14ac:dyDescent="0.25">
      <c r="A150" s="16"/>
      <c r="B150" s="383" t="s">
        <v>265</v>
      </c>
      <c r="C150" s="383"/>
      <c r="D150" s="383"/>
      <c r="E150" s="383"/>
      <c r="G150" s="7"/>
      <c r="H150" s="139">
        <f>+P75</f>
        <v>0</v>
      </c>
      <c r="I150" s="7"/>
      <c r="J150" s="7"/>
      <c r="K150" s="139">
        <f>+P76</f>
        <v>0</v>
      </c>
      <c r="L150" s="7"/>
      <c r="M150" s="7"/>
      <c r="N150" s="139">
        <f>+P77</f>
        <v>0</v>
      </c>
      <c r="P150" s="15"/>
      <c r="R150" s="207" t="s">
        <v>630</v>
      </c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</row>
    <row r="151" spans="1:28" customFormat="1" x14ac:dyDescent="0.25">
      <c r="A151" s="16"/>
      <c r="B151" s="383" t="s">
        <v>90</v>
      </c>
      <c r="C151" s="383"/>
      <c r="D151" s="383"/>
      <c r="E151" s="383"/>
      <c r="G151" s="7"/>
      <c r="H151" s="139">
        <f>+P80</f>
        <v>0</v>
      </c>
      <c r="I151" s="7"/>
      <c r="J151" s="7"/>
      <c r="K151" s="139">
        <f>+P81</f>
        <v>0</v>
      </c>
      <c r="L151" s="7"/>
      <c r="M151" s="7"/>
      <c r="N151" s="139">
        <f>+P82</f>
        <v>0</v>
      </c>
      <c r="P151" s="15"/>
      <c r="R151" s="207" t="s">
        <v>631</v>
      </c>
      <c r="S151" s="207"/>
      <c r="T151" s="207"/>
      <c r="U151" s="207"/>
      <c r="V151" s="207"/>
      <c r="W151" s="207"/>
      <c r="X151" s="207"/>
      <c r="Y151" s="207"/>
      <c r="Z151" s="207"/>
      <c r="AA151" s="200"/>
      <c r="AB151" s="200"/>
    </row>
    <row r="152" spans="1:28" customFormat="1" ht="15.75" thickBot="1" x14ac:dyDescent="0.3">
      <c r="A152" s="25"/>
      <c r="B152" s="26"/>
      <c r="C152" s="26"/>
      <c r="D152" s="26"/>
      <c r="E152" s="26"/>
      <c r="F152" s="26"/>
      <c r="G152" s="27"/>
      <c r="H152" s="26"/>
      <c r="I152" s="27"/>
      <c r="J152" s="27"/>
      <c r="K152" s="26"/>
      <c r="L152" s="27"/>
      <c r="M152" s="27"/>
      <c r="N152" s="26"/>
      <c r="O152" s="26"/>
      <c r="P152" s="29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</row>
  </sheetData>
  <sheetProtection algorithmName="SHA-512" hashValue="Iwc2hhZEFHchH+hYfuG7ycdvwrYwlEJsMeeWvujR8hf/V/BDOj6wX9HGj6pR6l1JqawVM9F9Xmf42peallSFOg==" saltValue="XrXS7wQCAF/aEzS/tYZkRA==" spinCount="100000" sheet="1" objects="1" scenarios="1"/>
  <mergeCells count="121">
    <mergeCell ref="C46:K46"/>
    <mergeCell ref="C32:F32"/>
    <mergeCell ref="C23:F23"/>
    <mergeCell ref="C18:F18"/>
    <mergeCell ref="C19:F19"/>
    <mergeCell ref="A1:C1"/>
    <mergeCell ref="D1:F1"/>
    <mergeCell ref="K1:L1"/>
    <mergeCell ref="C39:F39"/>
    <mergeCell ref="C33:H33"/>
    <mergeCell ref="N1:P1"/>
    <mergeCell ref="A5:D5"/>
    <mergeCell ref="A7:D7"/>
    <mergeCell ref="A16:D16"/>
    <mergeCell ref="B10:E10"/>
    <mergeCell ref="C31:F31"/>
    <mergeCell ref="C24:F24"/>
    <mergeCell ref="C25:F25"/>
    <mergeCell ref="C26:F26"/>
    <mergeCell ref="C27:F27"/>
    <mergeCell ref="A2:C2"/>
    <mergeCell ref="D2:F2"/>
    <mergeCell ref="B11:E11"/>
    <mergeCell ref="C20:F20"/>
    <mergeCell ref="C21:H21"/>
    <mergeCell ref="B8:E8"/>
    <mergeCell ref="B9:E9"/>
    <mergeCell ref="B13:E13"/>
    <mergeCell ref="B14:F14"/>
    <mergeCell ref="C28:H28"/>
    <mergeCell ref="C30:F30"/>
    <mergeCell ref="H51:K51"/>
    <mergeCell ref="C41:H41"/>
    <mergeCell ref="A104:F104"/>
    <mergeCell ref="C43:F43"/>
    <mergeCell ref="C44:F44"/>
    <mergeCell ref="C45:F45"/>
    <mergeCell ref="C35:F35"/>
    <mergeCell ref="B91:E91"/>
    <mergeCell ref="B92:E92"/>
    <mergeCell ref="B82:F82"/>
    <mergeCell ref="B76:F76"/>
    <mergeCell ref="A74:F74"/>
    <mergeCell ref="A86:F86"/>
    <mergeCell ref="A88:C88"/>
    <mergeCell ref="B89:E89"/>
    <mergeCell ref="B90:E90"/>
    <mergeCell ref="B78:F78"/>
    <mergeCell ref="B62:E62"/>
    <mergeCell ref="C40:F40"/>
    <mergeCell ref="A53:F53"/>
    <mergeCell ref="A55:F55"/>
    <mergeCell ref="B56:F57"/>
    <mergeCell ref="B50:F50"/>
    <mergeCell ref="B58:F58"/>
    <mergeCell ref="B60:F60"/>
    <mergeCell ref="B61:F61"/>
    <mergeCell ref="B108:F108"/>
    <mergeCell ref="B77:F77"/>
    <mergeCell ref="B80:F80"/>
    <mergeCell ref="B83:F83"/>
    <mergeCell ref="A79:F79"/>
    <mergeCell ref="B75:F75"/>
    <mergeCell ref="B93:E93"/>
    <mergeCell ref="B65:F65"/>
    <mergeCell ref="B66:F66"/>
    <mergeCell ref="B67:F67"/>
    <mergeCell ref="B68:F68"/>
    <mergeCell ref="A69:F69"/>
    <mergeCell ref="B70:F70"/>
    <mergeCell ref="B71:F71"/>
    <mergeCell ref="B72:F72"/>
    <mergeCell ref="B73:F73"/>
    <mergeCell ref="B151:E151"/>
    <mergeCell ref="B147:E147"/>
    <mergeCell ref="B148:E148"/>
    <mergeCell ref="B141:E141"/>
    <mergeCell ref="B142:E142"/>
    <mergeCell ref="B149:E149"/>
    <mergeCell ref="B143:E143"/>
    <mergeCell ref="B112:F112"/>
    <mergeCell ref="C132:F132"/>
    <mergeCell ref="B123:F123"/>
    <mergeCell ref="B144:E144"/>
    <mergeCell ref="B145:E145"/>
    <mergeCell ref="B146:E146"/>
    <mergeCell ref="C136:F136"/>
    <mergeCell ref="B124:F124"/>
    <mergeCell ref="B150:E150"/>
    <mergeCell ref="C134:F134"/>
    <mergeCell ref="B128:F128"/>
    <mergeCell ref="B126:J126"/>
    <mergeCell ref="B122:F122"/>
    <mergeCell ref="B114:F114"/>
    <mergeCell ref="B120:F120"/>
    <mergeCell ref="B121:F121"/>
    <mergeCell ref="B139:N139"/>
    <mergeCell ref="B116:F116"/>
    <mergeCell ref="B118:F118"/>
    <mergeCell ref="B17:F17"/>
    <mergeCell ref="B22:F22"/>
    <mergeCell ref="B29:F29"/>
    <mergeCell ref="B34:F34"/>
    <mergeCell ref="B38:F38"/>
    <mergeCell ref="B42:F42"/>
    <mergeCell ref="B47:F47"/>
    <mergeCell ref="A63:F63"/>
    <mergeCell ref="B81:F81"/>
    <mergeCell ref="B94:E94"/>
    <mergeCell ref="C95:F95"/>
    <mergeCell ref="A96:D96"/>
    <mergeCell ref="B98:H98"/>
    <mergeCell ref="C99:F99"/>
    <mergeCell ref="B106:F106"/>
    <mergeCell ref="B110:F110"/>
    <mergeCell ref="B101:E101"/>
    <mergeCell ref="C37:H37"/>
    <mergeCell ref="B64:F64"/>
    <mergeCell ref="C36:F36"/>
    <mergeCell ref="C48:F48"/>
    <mergeCell ref="B59:F59"/>
  </mergeCells>
  <pageMargins left="0.5" right="0.3" top="0.3" bottom="0.3" header="0.3" footer="0.15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7"/>
  <sheetViews>
    <sheetView topLeftCell="A16" workbookViewId="0">
      <selection activeCell="D13" sqref="D13"/>
    </sheetView>
  </sheetViews>
  <sheetFormatPr defaultColWidth="8.85546875" defaultRowHeight="15" x14ac:dyDescent="0.25"/>
  <cols>
    <col min="1" max="2" width="10.5703125" customWidth="1"/>
    <col min="3" max="3" width="9.42578125" customWidth="1"/>
    <col min="4" max="6" width="8.42578125" customWidth="1"/>
    <col min="7" max="7" width="7.42578125" customWidth="1"/>
    <col min="8" max="8" width="8.42578125" customWidth="1"/>
    <col min="9" max="9" width="8.85546875" customWidth="1"/>
    <col min="10" max="10" width="7.5703125" customWidth="1"/>
    <col min="11" max="11" width="10.42578125" customWidth="1"/>
    <col min="13" max="24" width="9.140625" style="200"/>
  </cols>
  <sheetData>
    <row r="1" spans="1:27" x14ac:dyDescent="0.25">
      <c r="A1" s="6" t="s">
        <v>78</v>
      </c>
      <c r="C1" s="441" t="str">
        <f>'OA Budget Planning-Report Sheet'!$B$5</f>
        <v>Chapter Name (Number)</v>
      </c>
      <c r="D1" s="441"/>
      <c r="E1" s="441"/>
      <c r="H1" s="385" t="s">
        <v>146</v>
      </c>
      <c r="I1" s="385"/>
      <c r="J1" s="442" t="s">
        <v>250</v>
      </c>
      <c r="K1" s="442"/>
      <c r="M1" s="199" t="s">
        <v>147</v>
      </c>
      <c r="N1" s="199"/>
      <c r="O1" s="199"/>
      <c r="P1" s="199"/>
      <c r="Q1" s="199"/>
      <c r="R1" s="199"/>
    </row>
    <row r="2" spans="1:27" x14ac:dyDescent="0.25">
      <c r="M2" s="3" t="s">
        <v>79</v>
      </c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7" x14ac:dyDescent="0.25">
      <c r="A3" s="6" t="s">
        <v>270</v>
      </c>
      <c r="C3" s="441" t="str">
        <f>'OA Budget Planning-Report Sheet'!$B$3</f>
        <v>Select Event Type</v>
      </c>
      <c r="D3" s="441"/>
      <c r="E3" s="441"/>
      <c r="H3" s="385" t="s">
        <v>405</v>
      </c>
      <c r="I3" s="385"/>
      <c r="J3" s="197" t="str">
        <f>+'OA Budget Planning-Report Sheet'!E4</f>
        <v>??</v>
      </c>
      <c r="K3" s="197" t="str">
        <f>+'OA Budget Planning-Report Sheet'!F4</f>
        <v>??</v>
      </c>
      <c r="M3" s="3" t="s">
        <v>525</v>
      </c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spans="1:27" x14ac:dyDescent="0.25">
      <c r="M4" s="3" t="s">
        <v>526</v>
      </c>
      <c r="N4" s="199"/>
      <c r="O4" s="199"/>
      <c r="P4" s="199"/>
      <c r="Q4" s="199"/>
      <c r="R4" s="199"/>
      <c r="S4" s="199"/>
      <c r="T4" s="199"/>
      <c r="U4" s="199"/>
      <c r="V4" s="199"/>
      <c r="W4" s="199"/>
    </row>
    <row r="5" spans="1:27" x14ac:dyDescent="0.25">
      <c r="A5" s="385" t="s">
        <v>148</v>
      </c>
      <c r="B5" s="385"/>
      <c r="C5" s="423"/>
      <c r="D5" s="386"/>
      <c r="E5" s="386"/>
      <c r="H5" s="385" t="s">
        <v>149</v>
      </c>
      <c r="I5" s="385"/>
      <c r="J5" s="434"/>
      <c r="K5" s="434"/>
    </row>
    <row r="7" spans="1:27" x14ac:dyDescent="0.25">
      <c r="A7" s="385" t="s">
        <v>150</v>
      </c>
      <c r="B7" s="385"/>
      <c r="C7" s="436"/>
      <c r="D7" s="437"/>
      <c r="E7" s="437"/>
      <c r="H7" s="385" t="s">
        <v>151</v>
      </c>
      <c r="I7" s="385"/>
      <c r="J7" s="434"/>
      <c r="K7" s="434"/>
      <c r="M7" s="278" t="s">
        <v>527</v>
      </c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6"/>
      <c r="Z7" s="6"/>
      <c r="AA7" s="6"/>
    </row>
    <row r="8" spans="1:27" x14ac:dyDescent="0.25">
      <c r="M8" s="279" t="s">
        <v>528</v>
      </c>
      <c r="N8" s="199"/>
      <c r="O8" s="199"/>
      <c r="P8" s="199"/>
      <c r="Q8" s="199"/>
      <c r="R8" s="199"/>
      <c r="S8" s="199"/>
      <c r="T8" s="199"/>
      <c r="U8" s="199"/>
      <c r="V8" s="207"/>
      <c r="W8" s="207"/>
      <c r="X8" s="207"/>
    </row>
    <row r="9" spans="1:27" x14ac:dyDescent="0.25">
      <c r="F9" s="438" t="s">
        <v>152</v>
      </c>
      <c r="G9" s="438"/>
      <c r="H9" s="438"/>
      <c r="I9" s="438"/>
      <c r="J9" s="438"/>
      <c r="M9" s="280" t="s">
        <v>406</v>
      </c>
      <c r="N9" s="280"/>
      <c r="O9" s="280"/>
      <c r="P9" s="280"/>
      <c r="Q9" s="280"/>
      <c r="R9" s="280"/>
      <c r="S9" s="280"/>
      <c r="T9" s="280"/>
    </row>
    <row r="10" spans="1:27" x14ac:dyDescent="0.25">
      <c r="A10" s="385" t="s">
        <v>153</v>
      </c>
      <c r="B10" s="385"/>
      <c r="D10" s="150" t="s">
        <v>262</v>
      </c>
      <c r="E10" s="44" t="s">
        <v>576</v>
      </c>
      <c r="F10" s="151" t="s">
        <v>155</v>
      </c>
      <c r="G10" s="151" t="s">
        <v>156</v>
      </c>
      <c r="H10" s="44" t="s">
        <v>157</v>
      </c>
      <c r="I10" s="44" t="s">
        <v>158</v>
      </c>
      <c r="J10" s="44" t="s">
        <v>159</v>
      </c>
      <c r="K10" s="50" t="s">
        <v>159</v>
      </c>
      <c r="M10" s="281" t="s">
        <v>507</v>
      </c>
      <c r="N10" s="281"/>
      <c r="O10" s="281"/>
      <c r="P10" s="281"/>
      <c r="Q10" s="281"/>
      <c r="R10" s="281"/>
      <c r="S10" s="281"/>
      <c r="T10" s="281"/>
      <c r="U10" s="281"/>
    </row>
    <row r="11" spans="1:27" ht="15.75" thickBot="1" x14ac:dyDescent="0.3">
      <c r="D11" s="150" t="s">
        <v>263</v>
      </c>
      <c r="E11" s="98" t="s">
        <v>154</v>
      </c>
      <c r="J11" s="300" t="s">
        <v>81</v>
      </c>
      <c r="K11" s="150" t="s">
        <v>180</v>
      </c>
      <c r="M11" s="282" t="s">
        <v>508</v>
      </c>
      <c r="N11" s="282"/>
      <c r="O11" s="282"/>
      <c r="P11" s="282"/>
      <c r="Q11" s="282"/>
      <c r="R11" s="282"/>
      <c r="S11" s="282"/>
    </row>
    <row r="12" spans="1:27" x14ac:dyDescent="0.25">
      <c r="A12" s="439" t="s">
        <v>572</v>
      </c>
      <c r="B12" s="440"/>
      <c r="C12" s="440"/>
      <c r="D12" s="502">
        <v>25</v>
      </c>
      <c r="E12" s="503">
        <v>18</v>
      </c>
      <c r="F12" s="260"/>
      <c r="G12" s="301"/>
      <c r="H12" s="263"/>
      <c r="I12" s="267"/>
      <c r="J12" s="152">
        <f>$G12-$H12-$I12</f>
        <v>0</v>
      </c>
      <c r="K12" s="153">
        <f t="shared" ref="K12:K42" si="0">IF(E12="n/c",0,$D12*$J12)</f>
        <v>0</v>
      </c>
      <c r="M12" s="282" t="s">
        <v>407</v>
      </c>
      <c r="N12" s="282"/>
      <c r="O12" s="282"/>
    </row>
    <row r="13" spans="1:27" x14ac:dyDescent="0.25">
      <c r="A13" s="435" t="s">
        <v>573</v>
      </c>
      <c r="B13" s="388"/>
      <c r="C13" s="388"/>
      <c r="D13" s="504">
        <v>25</v>
      </c>
      <c r="E13" s="505">
        <v>18</v>
      </c>
      <c r="F13" s="261"/>
      <c r="G13" s="259"/>
      <c r="H13" s="264"/>
      <c r="I13" s="268"/>
      <c r="J13" s="156">
        <f>$G13-$H13-$I13</f>
        <v>0</v>
      </c>
      <c r="K13" s="157">
        <f t="shared" si="0"/>
        <v>0</v>
      </c>
      <c r="M13" s="282" t="s">
        <v>408</v>
      </c>
      <c r="N13" s="282"/>
      <c r="O13" s="282"/>
    </row>
    <row r="14" spans="1:27" x14ac:dyDescent="0.25">
      <c r="A14" s="435" t="s">
        <v>162</v>
      </c>
      <c r="B14" s="388"/>
      <c r="C14" s="388"/>
      <c r="D14" s="504">
        <v>5</v>
      </c>
      <c r="E14" s="505">
        <v>4</v>
      </c>
      <c r="F14" s="261"/>
      <c r="G14" s="259"/>
      <c r="H14" s="264"/>
      <c r="I14" s="268"/>
      <c r="J14" s="156">
        <f t="shared" ref="J14:J41" si="1">$G14-$H14-$I14</f>
        <v>0</v>
      </c>
      <c r="K14" s="157">
        <f t="shared" si="0"/>
        <v>0</v>
      </c>
      <c r="M14" s="282" t="s">
        <v>409</v>
      </c>
      <c r="N14" s="282"/>
      <c r="O14" s="282"/>
    </row>
    <row r="15" spans="1:27" x14ac:dyDescent="0.25">
      <c r="A15" s="435" t="s">
        <v>163</v>
      </c>
      <c r="B15" s="388"/>
      <c r="C15" s="388"/>
      <c r="D15" s="504">
        <v>4</v>
      </c>
      <c r="E15" s="505">
        <v>1.5</v>
      </c>
      <c r="F15" s="261"/>
      <c r="G15" s="259"/>
      <c r="H15" s="264"/>
      <c r="I15" s="268"/>
      <c r="J15" s="156">
        <f t="shared" si="1"/>
        <v>0</v>
      </c>
      <c r="K15" s="157">
        <f t="shared" si="0"/>
        <v>0</v>
      </c>
      <c r="M15" s="282" t="s">
        <v>410</v>
      </c>
      <c r="N15" s="282"/>
      <c r="O15" s="282"/>
    </row>
    <row r="16" spans="1:27" x14ac:dyDescent="0.25">
      <c r="A16" s="435" t="s">
        <v>574</v>
      </c>
      <c r="B16" s="388"/>
      <c r="C16" s="388"/>
      <c r="D16" s="504">
        <v>25</v>
      </c>
      <c r="E16" s="505">
        <v>0</v>
      </c>
      <c r="F16" s="261"/>
      <c r="G16" s="259"/>
      <c r="H16" s="264"/>
      <c r="I16" s="268"/>
      <c r="J16" s="156">
        <f t="shared" si="1"/>
        <v>0</v>
      </c>
      <c r="K16" s="157">
        <f t="shared" si="0"/>
        <v>0</v>
      </c>
      <c r="M16" s="282" t="s">
        <v>411</v>
      </c>
      <c r="N16" s="282"/>
      <c r="O16" s="282"/>
      <c r="P16" s="282"/>
    </row>
    <row r="17" spans="1:24" x14ac:dyDescent="0.25">
      <c r="A17" s="435" t="s">
        <v>575</v>
      </c>
      <c r="B17" s="388"/>
      <c r="C17" s="388"/>
      <c r="D17" s="504">
        <v>25</v>
      </c>
      <c r="E17" s="505">
        <v>0</v>
      </c>
      <c r="F17" s="261"/>
      <c r="G17" s="259"/>
      <c r="H17" s="264"/>
      <c r="I17" s="268"/>
      <c r="J17" s="156">
        <f t="shared" si="1"/>
        <v>0</v>
      </c>
      <c r="K17" s="157">
        <f t="shared" si="0"/>
        <v>0</v>
      </c>
      <c r="M17" s="282" t="s">
        <v>412</v>
      </c>
      <c r="N17" s="282"/>
      <c r="O17" s="282"/>
      <c r="P17" s="282"/>
    </row>
    <row r="18" spans="1:24" ht="15.75" thickBot="1" x14ac:dyDescent="0.3">
      <c r="A18" s="432" t="s">
        <v>119</v>
      </c>
      <c r="B18" s="433"/>
      <c r="C18" s="433"/>
      <c r="D18" s="506">
        <v>5</v>
      </c>
      <c r="E18" s="507">
        <v>3</v>
      </c>
      <c r="F18" s="262"/>
      <c r="G18" s="302"/>
      <c r="H18" s="265"/>
      <c r="I18" s="269"/>
      <c r="J18" s="158">
        <f t="shared" si="1"/>
        <v>0</v>
      </c>
      <c r="K18" s="159">
        <f t="shared" si="0"/>
        <v>0</v>
      </c>
      <c r="M18" s="282" t="s">
        <v>413</v>
      </c>
      <c r="N18" s="282"/>
      <c r="O18" s="282"/>
    </row>
    <row r="19" spans="1:24" ht="15.75" thickBot="1" x14ac:dyDescent="0.3">
      <c r="A19" s="424"/>
      <c r="B19" s="425"/>
      <c r="C19" s="426"/>
      <c r="D19" s="154">
        <v>0</v>
      </c>
      <c r="E19" s="154">
        <v>0</v>
      </c>
      <c r="F19" s="261"/>
      <c r="G19" s="259"/>
      <c r="H19" s="266"/>
      <c r="I19" s="268"/>
      <c r="J19" s="156">
        <f t="shared" si="1"/>
        <v>0</v>
      </c>
      <c r="K19" s="159">
        <f>IF(E19="n/c",0,$D19*$J19)</f>
        <v>0</v>
      </c>
    </row>
    <row r="20" spans="1:24" ht="15.75" thickBot="1" x14ac:dyDescent="0.3">
      <c r="A20" s="424"/>
      <c r="B20" s="425"/>
      <c r="C20" s="426"/>
      <c r="D20" s="154">
        <v>0</v>
      </c>
      <c r="E20" s="154">
        <v>0</v>
      </c>
      <c r="F20" s="261"/>
      <c r="G20" s="259"/>
      <c r="H20" s="266"/>
      <c r="I20" s="268"/>
      <c r="J20" s="156">
        <f t="shared" si="1"/>
        <v>0</v>
      </c>
      <c r="K20" s="159">
        <f>IF(E20="n/c",0,$D20*$J20)</f>
        <v>0</v>
      </c>
      <c r="M20" s="283" t="s">
        <v>509</v>
      </c>
      <c r="N20" s="283"/>
      <c r="O20" s="283"/>
      <c r="P20" s="283"/>
      <c r="Q20" s="283"/>
      <c r="R20" s="283"/>
      <c r="S20" s="283"/>
      <c r="T20" s="283"/>
      <c r="U20" s="283"/>
    </row>
    <row r="21" spans="1:24" ht="15.75" thickBot="1" x14ac:dyDescent="0.3">
      <c r="A21" s="424"/>
      <c r="B21" s="425"/>
      <c r="C21" s="426"/>
      <c r="D21" s="154">
        <v>0</v>
      </c>
      <c r="E21" s="154">
        <v>0</v>
      </c>
      <c r="F21" s="261"/>
      <c r="G21" s="259"/>
      <c r="H21" s="266"/>
      <c r="I21" s="268"/>
      <c r="J21" s="156">
        <f t="shared" si="1"/>
        <v>0</v>
      </c>
      <c r="K21" s="159">
        <f>IF(E21="n/c",0,$D21*$J21)</f>
        <v>0</v>
      </c>
    </row>
    <row r="22" spans="1:24" ht="15.75" thickBot="1" x14ac:dyDescent="0.3">
      <c r="A22" s="424"/>
      <c r="B22" s="425"/>
      <c r="C22" s="426"/>
      <c r="D22" s="154">
        <v>0</v>
      </c>
      <c r="E22" s="154">
        <v>0</v>
      </c>
      <c r="F22" s="261"/>
      <c r="G22" s="259"/>
      <c r="H22" s="266"/>
      <c r="I22" s="268"/>
      <c r="J22" s="156">
        <f t="shared" si="1"/>
        <v>0</v>
      </c>
      <c r="K22" s="159">
        <f>IF(E22="n/c",0,$D22*$J22)</f>
        <v>0</v>
      </c>
      <c r="M22" s="284" t="s">
        <v>414</v>
      </c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</row>
    <row r="23" spans="1:24" ht="15.75" thickBot="1" x14ac:dyDescent="0.3">
      <c r="A23" s="424"/>
      <c r="B23" s="425"/>
      <c r="C23" s="426"/>
      <c r="D23" s="154">
        <v>0</v>
      </c>
      <c r="E23" s="154">
        <v>0</v>
      </c>
      <c r="F23" s="261"/>
      <c r="G23" s="259"/>
      <c r="H23" s="266"/>
      <c r="I23" s="268"/>
      <c r="J23" s="156">
        <f t="shared" si="1"/>
        <v>0</v>
      </c>
      <c r="K23" s="159">
        <f>IF(E23="n/c",0,$D23*$J23)</f>
        <v>0</v>
      </c>
    </row>
    <row r="24" spans="1:24" ht="15.75" thickBot="1" x14ac:dyDescent="0.3">
      <c r="A24" s="424"/>
      <c r="B24" s="425"/>
      <c r="C24" s="426"/>
      <c r="D24" s="154">
        <v>0</v>
      </c>
      <c r="E24" s="155">
        <v>0</v>
      </c>
      <c r="F24" s="261"/>
      <c r="G24" s="259"/>
      <c r="H24" s="266"/>
      <c r="I24" s="268"/>
      <c r="J24" s="156">
        <f t="shared" si="1"/>
        <v>0</v>
      </c>
      <c r="K24" s="159">
        <f t="shared" si="0"/>
        <v>0</v>
      </c>
      <c r="M24" s="3" t="s">
        <v>512</v>
      </c>
      <c r="N24" s="199"/>
      <c r="O24" s="199"/>
      <c r="P24" s="199"/>
      <c r="Q24" s="199"/>
      <c r="R24" s="199"/>
      <c r="S24" s="199"/>
      <c r="T24" s="199"/>
    </row>
    <row r="25" spans="1:24" ht="15.75" thickBot="1" x14ac:dyDescent="0.3">
      <c r="A25" s="424"/>
      <c r="B25" s="425"/>
      <c r="C25" s="426"/>
      <c r="D25" s="154">
        <v>0</v>
      </c>
      <c r="E25" s="155">
        <v>0</v>
      </c>
      <c r="F25" s="261"/>
      <c r="G25" s="259"/>
      <c r="H25" s="266"/>
      <c r="I25" s="268"/>
      <c r="J25" s="156">
        <f t="shared" si="1"/>
        <v>0</v>
      </c>
      <c r="K25" s="159">
        <f t="shared" si="0"/>
        <v>0</v>
      </c>
    </row>
    <row r="26" spans="1:24" ht="15.75" thickBot="1" x14ac:dyDescent="0.3">
      <c r="A26" s="424"/>
      <c r="B26" s="425"/>
      <c r="C26" s="426"/>
      <c r="D26" s="154">
        <v>0</v>
      </c>
      <c r="E26" s="155">
        <v>0</v>
      </c>
      <c r="F26" s="261"/>
      <c r="G26" s="259"/>
      <c r="H26" s="266"/>
      <c r="I26" s="268"/>
      <c r="J26" s="156">
        <f t="shared" si="1"/>
        <v>0</v>
      </c>
      <c r="K26" s="159">
        <f t="shared" si="0"/>
        <v>0</v>
      </c>
    </row>
    <row r="27" spans="1:24" ht="15.75" thickBot="1" x14ac:dyDescent="0.3">
      <c r="A27" s="424"/>
      <c r="B27" s="425"/>
      <c r="C27" s="426"/>
      <c r="D27" s="154">
        <v>0</v>
      </c>
      <c r="E27" s="154">
        <v>0</v>
      </c>
      <c r="F27" s="261"/>
      <c r="G27" s="259"/>
      <c r="H27" s="266"/>
      <c r="I27" s="268"/>
      <c r="J27" s="156">
        <f t="shared" si="1"/>
        <v>0</v>
      </c>
      <c r="K27" s="159">
        <f>IF(E27="n/c",0,$D27*$J27)</f>
        <v>0</v>
      </c>
    </row>
    <row r="28" spans="1:24" ht="15.75" thickBot="1" x14ac:dyDescent="0.3">
      <c r="A28" s="424"/>
      <c r="B28" s="425"/>
      <c r="C28" s="426"/>
      <c r="D28" s="154">
        <v>0</v>
      </c>
      <c r="E28" s="154">
        <v>0</v>
      </c>
      <c r="F28" s="261"/>
      <c r="G28" s="259"/>
      <c r="H28" s="266"/>
      <c r="I28" s="268"/>
      <c r="J28" s="156">
        <f t="shared" si="1"/>
        <v>0</v>
      </c>
      <c r="K28" s="159">
        <f>IF(E28="n/c",0,$D28*$J28)</f>
        <v>0</v>
      </c>
    </row>
    <row r="29" spans="1:24" ht="15.75" thickBot="1" x14ac:dyDescent="0.3">
      <c r="A29" s="424"/>
      <c r="B29" s="425"/>
      <c r="C29" s="426"/>
      <c r="D29" s="154">
        <v>0</v>
      </c>
      <c r="E29" s="154">
        <v>0</v>
      </c>
      <c r="F29" s="261"/>
      <c r="G29" s="259"/>
      <c r="H29" s="266"/>
      <c r="I29" s="268"/>
      <c r="J29" s="156">
        <f t="shared" si="1"/>
        <v>0</v>
      </c>
      <c r="K29" s="159">
        <f t="shared" si="0"/>
        <v>0</v>
      </c>
    </row>
    <row r="30" spans="1:24" ht="15.75" thickBot="1" x14ac:dyDescent="0.3">
      <c r="A30" s="424"/>
      <c r="B30" s="425"/>
      <c r="C30" s="426"/>
      <c r="D30" s="154">
        <v>0</v>
      </c>
      <c r="E30" s="154">
        <v>0</v>
      </c>
      <c r="F30" s="261"/>
      <c r="G30" s="259"/>
      <c r="H30" s="266"/>
      <c r="I30" s="268"/>
      <c r="J30" s="156">
        <f t="shared" si="1"/>
        <v>0</v>
      </c>
      <c r="K30" s="159">
        <f t="shared" si="0"/>
        <v>0</v>
      </c>
    </row>
    <row r="31" spans="1:24" ht="15.75" thickBot="1" x14ac:dyDescent="0.3">
      <c r="A31" s="424"/>
      <c r="B31" s="425"/>
      <c r="C31" s="426"/>
      <c r="D31" s="154">
        <v>0</v>
      </c>
      <c r="E31" s="154">
        <v>0</v>
      </c>
      <c r="F31" s="261"/>
      <c r="G31" s="259"/>
      <c r="H31" s="266"/>
      <c r="I31" s="268"/>
      <c r="J31" s="156">
        <f t="shared" si="1"/>
        <v>0</v>
      </c>
      <c r="K31" s="159">
        <f t="shared" si="0"/>
        <v>0</v>
      </c>
    </row>
    <row r="32" spans="1:24" ht="15.75" thickBot="1" x14ac:dyDescent="0.3">
      <c r="A32" s="424"/>
      <c r="B32" s="425"/>
      <c r="C32" s="426"/>
      <c r="D32" s="154">
        <v>0</v>
      </c>
      <c r="E32" s="154">
        <v>0</v>
      </c>
      <c r="F32" s="261"/>
      <c r="G32" s="259"/>
      <c r="H32" s="266"/>
      <c r="I32" s="268"/>
      <c r="J32" s="156">
        <f t="shared" si="1"/>
        <v>0</v>
      </c>
      <c r="K32" s="159">
        <f t="shared" si="0"/>
        <v>0</v>
      </c>
    </row>
    <row r="33" spans="1:21" ht="15.75" thickBot="1" x14ac:dyDescent="0.3">
      <c r="A33" s="424"/>
      <c r="B33" s="425"/>
      <c r="C33" s="426"/>
      <c r="D33" s="154">
        <v>0</v>
      </c>
      <c r="E33" s="154">
        <v>0</v>
      </c>
      <c r="F33" s="261"/>
      <c r="G33" s="259"/>
      <c r="H33" s="266"/>
      <c r="I33" s="268"/>
      <c r="J33" s="156">
        <f t="shared" si="1"/>
        <v>0</v>
      </c>
      <c r="K33" s="159">
        <f t="shared" si="0"/>
        <v>0</v>
      </c>
    </row>
    <row r="34" spans="1:21" ht="15.75" thickBot="1" x14ac:dyDescent="0.3">
      <c r="A34" s="424"/>
      <c r="B34" s="425"/>
      <c r="C34" s="426"/>
      <c r="D34" s="154">
        <v>0</v>
      </c>
      <c r="E34" s="154">
        <v>0</v>
      </c>
      <c r="F34" s="261"/>
      <c r="G34" s="259"/>
      <c r="H34" s="266"/>
      <c r="I34" s="268"/>
      <c r="J34" s="156">
        <f t="shared" si="1"/>
        <v>0</v>
      </c>
      <c r="K34" s="159">
        <f t="shared" si="0"/>
        <v>0</v>
      </c>
    </row>
    <row r="35" spans="1:21" ht="15.75" thickBot="1" x14ac:dyDescent="0.3">
      <c r="A35" s="424"/>
      <c r="B35" s="425"/>
      <c r="C35" s="426"/>
      <c r="D35" s="154">
        <v>0</v>
      </c>
      <c r="E35" s="154">
        <v>0</v>
      </c>
      <c r="F35" s="261"/>
      <c r="G35" s="259"/>
      <c r="H35" s="266"/>
      <c r="I35" s="268"/>
      <c r="J35" s="156">
        <f t="shared" si="1"/>
        <v>0</v>
      </c>
      <c r="K35" s="159">
        <f t="shared" si="0"/>
        <v>0</v>
      </c>
      <c r="M35" s="3" t="s">
        <v>415</v>
      </c>
      <c r="N35" s="199"/>
      <c r="O35" s="199"/>
      <c r="P35" s="199"/>
      <c r="Q35" s="199"/>
      <c r="R35" s="199"/>
      <c r="S35" s="199"/>
      <c r="T35" s="199"/>
      <c r="U35" s="199"/>
    </row>
    <row r="36" spans="1:21" ht="15.75" thickBot="1" x14ac:dyDescent="0.3">
      <c r="A36" s="424"/>
      <c r="B36" s="425"/>
      <c r="C36" s="426"/>
      <c r="D36" s="154">
        <v>0</v>
      </c>
      <c r="E36" s="154">
        <v>0</v>
      </c>
      <c r="F36" s="261"/>
      <c r="G36" s="259"/>
      <c r="H36" s="266"/>
      <c r="I36" s="268"/>
      <c r="J36" s="156">
        <f t="shared" si="1"/>
        <v>0</v>
      </c>
      <c r="K36" s="159">
        <f t="shared" si="0"/>
        <v>0</v>
      </c>
      <c r="M36" s="3" t="s">
        <v>416</v>
      </c>
      <c r="N36" s="199"/>
      <c r="O36" s="199"/>
      <c r="P36" s="199"/>
      <c r="Q36" s="199"/>
      <c r="R36" s="199"/>
      <c r="S36" s="199"/>
    </row>
    <row r="37" spans="1:21" ht="15.75" thickBot="1" x14ac:dyDescent="0.3">
      <c r="A37" s="424"/>
      <c r="B37" s="425"/>
      <c r="C37" s="426"/>
      <c r="D37" s="154">
        <v>0</v>
      </c>
      <c r="E37" s="154">
        <v>0</v>
      </c>
      <c r="F37" s="261"/>
      <c r="G37" s="259"/>
      <c r="H37" s="266"/>
      <c r="I37" s="268"/>
      <c r="J37" s="156">
        <f t="shared" si="1"/>
        <v>0</v>
      </c>
      <c r="K37" s="159">
        <f t="shared" si="0"/>
        <v>0</v>
      </c>
    </row>
    <row r="38" spans="1:21" ht="15.75" thickBot="1" x14ac:dyDescent="0.3">
      <c r="A38" s="424"/>
      <c r="B38" s="425"/>
      <c r="C38" s="426"/>
      <c r="D38" s="154">
        <v>0</v>
      </c>
      <c r="E38" s="154">
        <v>0</v>
      </c>
      <c r="F38" s="261"/>
      <c r="G38" s="259"/>
      <c r="H38" s="266"/>
      <c r="I38" s="268"/>
      <c r="J38" s="156">
        <f t="shared" si="1"/>
        <v>0</v>
      </c>
      <c r="K38" s="159">
        <f t="shared" si="0"/>
        <v>0</v>
      </c>
    </row>
    <row r="39" spans="1:21" ht="15.75" thickBot="1" x14ac:dyDescent="0.3">
      <c r="A39" s="424"/>
      <c r="B39" s="425"/>
      <c r="C39" s="426"/>
      <c r="D39" s="154">
        <v>0</v>
      </c>
      <c r="E39" s="154">
        <v>0</v>
      </c>
      <c r="F39" s="261"/>
      <c r="G39" s="259"/>
      <c r="H39" s="266"/>
      <c r="I39" s="268"/>
      <c r="J39" s="156">
        <f t="shared" si="1"/>
        <v>0</v>
      </c>
      <c r="K39" s="159">
        <f t="shared" si="0"/>
        <v>0</v>
      </c>
    </row>
    <row r="40" spans="1:21" ht="15.75" thickBot="1" x14ac:dyDescent="0.3">
      <c r="A40" s="424" t="s">
        <v>577</v>
      </c>
      <c r="B40" s="425"/>
      <c r="C40" s="426"/>
      <c r="D40" s="161"/>
      <c r="E40" s="160" t="s">
        <v>167</v>
      </c>
      <c r="F40" s="261">
        <v>1</v>
      </c>
      <c r="G40" s="259"/>
      <c r="H40" s="266"/>
      <c r="I40" s="268"/>
      <c r="J40" s="156">
        <f t="shared" si="1"/>
        <v>0</v>
      </c>
      <c r="K40" s="159">
        <f>IF(E40="n/c",0,$D40*$J40)</f>
        <v>0</v>
      </c>
    </row>
    <row r="41" spans="1:21" ht="15.75" thickBot="1" x14ac:dyDescent="0.3">
      <c r="A41" s="430" t="s">
        <v>166</v>
      </c>
      <c r="B41" s="393"/>
      <c r="C41" s="431"/>
      <c r="D41" s="161"/>
      <c r="E41" s="160" t="s">
        <v>167</v>
      </c>
      <c r="F41" s="270">
        <v>1</v>
      </c>
      <c r="G41" s="45">
        <v>0</v>
      </c>
      <c r="H41" s="47"/>
      <c r="I41" s="271">
        <v>0</v>
      </c>
      <c r="J41" s="272">
        <f t="shared" si="1"/>
        <v>0</v>
      </c>
      <c r="K41" s="273">
        <f t="shared" si="0"/>
        <v>0</v>
      </c>
      <c r="M41" s="286" t="s">
        <v>168</v>
      </c>
      <c r="N41" s="274"/>
      <c r="O41" s="274"/>
      <c r="P41" s="274"/>
      <c r="Q41" s="274"/>
      <c r="R41" s="274"/>
      <c r="S41" s="274"/>
      <c r="T41" s="274"/>
    </row>
    <row r="42" spans="1:21" ht="15.75" thickBot="1" x14ac:dyDescent="0.3">
      <c r="A42" s="430" t="s">
        <v>169</v>
      </c>
      <c r="B42" s="393"/>
      <c r="C42" s="431"/>
      <c r="D42" s="161"/>
      <c r="E42" s="160" t="s">
        <v>167</v>
      </c>
      <c r="F42" s="270">
        <f>SUM(F12:F13)</f>
        <v>0</v>
      </c>
      <c r="G42" s="45">
        <v>0</v>
      </c>
      <c r="H42" s="46">
        <v>0</v>
      </c>
      <c r="I42" s="271">
        <v>0</v>
      </c>
      <c r="J42" s="272">
        <v>0</v>
      </c>
      <c r="K42" s="273">
        <f t="shared" si="0"/>
        <v>0</v>
      </c>
      <c r="M42" s="207" t="s">
        <v>510</v>
      </c>
      <c r="N42" s="207"/>
      <c r="O42" s="207"/>
      <c r="P42" s="207"/>
      <c r="Q42" s="207"/>
      <c r="R42" s="207"/>
      <c r="S42" s="207"/>
    </row>
    <row r="43" spans="1:21" ht="15.75" thickBot="1" x14ac:dyDescent="0.3">
      <c r="A43" s="16"/>
      <c r="K43" s="15"/>
    </row>
    <row r="44" spans="1:21" ht="16.5" thickTop="1" thickBot="1" x14ac:dyDescent="0.3">
      <c r="A44" s="16"/>
      <c r="B44" s="6" t="s">
        <v>170</v>
      </c>
      <c r="C44" s="6"/>
      <c r="D44" s="6"/>
      <c r="E44" s="6"/>
      <c r="F44" s="6"/>
      <c r="G44" s="6"/>
      <c r="H44" s="6"/>
      <c r="K44" s="48">
        <f>SUM($K$12:$K$41)</f>
        <v>0</v>
      </c>
      <c r="M44" s="199" t="s">
        <v>171</v>
      </c>
      <c r="N44" s="199"/>
      <c r="O44" s="199"/>
      <c r="P44" s="199"/>
      <c r="Q44" s="199"/>
      <c r="R44" s="199"/>
      <c r="S44" s="199"/>
      <c r="T44" s="199"/>
    </row>
    <row r="45" spans="1:21" ht="15.75" thickTop="1" x14ac:dyDescent="0.25">
      <c r="A45" s="16"/>
      <c r="K45" s="15"/>
    </row>
    <row r="46" spans="1:21" x14ac:dyDescent="0.25">
      <c r="A46" s="427" t="s">
        <v>172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9"/>
      <c r="M46" s="287" t="s">
        <v>511</v>
      </c>
      <c r="N46" s="287"/>
      <c r="O46" s="287"/>
      <c r="P46" s="287"/>
      <c r="Q46" s="287"/>
      <c r="R46" s="287"/>
      <c r="S46" s="287"/>
      <c r="T46" s="287"/>
      <c r="U46" s="288"/>
    </row>
    <row r="47" spans="1:21" ht="15.75" thickBot="1" x14ac:dyDescent="0.3">
      <c r="A47" s="25"/>
      <c r="B47" s="26"/>
      <c r="C47" s="26"/>
      <c r="D47" s="26"/>
      <c r="E47" s="26" t="s">
        <v>667</v>
      </c>
      <c r="F47" s="26"/>
      <c r="G47" s="26"/>
      <c r="H47" s="26"/>
      <c r="I47" s="26"/>
      <c r="J47" s="26"/>
      <c r="K47" s="29"/>
    </row>
  </sheetData>
  <sheetProtection algorithmName="SHA-512" hashValue="eQjhw2VP7VsQkQw32LX/9L3xPozbxs2GtG/KPLlT27VZEZkALGS6FdTP0GnTajmvIoVBKnki4E7JOwG1ELxMIw==" saltValue="CQdeZ7dgXuWBu2GiVbSdBA==" spinCount="100000" sheet="1" objects="1" scenarios="1"/>
  <mergeCells count="47">
    <mergeCell ref="A16:C16"/>
    <mergeCell ref="C1:E1"/>
    <mergeCell ref="C3:E3"/>
    <mergeCell ref="H1:I1"/>
    <mergeCell ref="J1:K1"/>
    <mergeCell ref="H3:I3"/>
    <mergeCell ref="A27:C27"/>
    <mergeCell ref="A5:B5"/>
    <mergeCell ref="C5:E5"/>
    <mergeCell ref="H5:I5"/>
    <mergeCell ref="J5:K5"/>
    <mergeCell ref="A17:C17"/>
    <mergeCell ref="A7:B7"/>
    <mergeCell ref="C7:E7"/>
    <mergeCell ref="H7:I7"/>
    <mergeCell ref="J7:K7"/>
    <mergeCell ref="F9:J9"/>
    <mergeCell ref="A10:B10"/>
    <mergeCell ref="A12:C12"/>
    <mergeCell ref="A13:C13"/>
    <mergeCell ref="A14:C14"/>
    <mergeCell ref="A15:C15"/>
    <mergeCell ref="A18:C18"/>
    <mergeCell ref="A19:C19"/>
    <mergeCell ref="A20:C20"/>
    <mergeCell ref="A25:C25"/>
    <mergeCell ref="A26:C26"/>
    <mergeCell ref="A21:C21"/>
    <mergeCell ref="A22:C22"/>
    <mergeCell ref="A23:C23"/>
    <mergeCell ref="A24:C24"/>
    <mergeCell ref="A28:C28"/>
    <mergeCell ref="A46:K46"/>
    <mergeCell ref="A41:C41"/>
    <mergeCell ref="A42:C42"/>
    <mergeCell ref="A35:C35"/>
    <mergeCell ref="A36:C36"/>
    <mergeCell ref="A37:C37"/>
    <mergeCell ref="A38:C38"/>
    <mergeCell ref="A39:C39"/>
    <mergeCell ref="A40:C40"/>
    <mergeCell ref="A34:C34"/>
    <mergeCell ref="A29:C29"/>
    <mergeCell ref="A30:C30"/>
    <mergeCell ref="A31:C31"/>
    <mergeCell ref="A32:C32"/>
    <mergeCell ref="A33:C33"/>
  </mergeCells>
  <pageMargins left="0.3" right="0.3" top="0.75" bottom="0.2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36"/>
  <sheetViews>
    <sheetView workbookViewId="0">
      <selection activeCell="D3" sqref="D3"/>
    </sheetView>
  </sheetViews>
  <sheetFormatPr defaultColWidth="9.140625" defaultRowHeight="15" x14ac:dyDescent="0.25"/>
  <cols>
    <col min="1" max="1" width="36.5703125" customWidth="1"/>
    <col min="2" max="2" width="41.5703125" customWidth="1"/>
    <col min="3" max="3" width="8.140625" customWidth="1"/>
    <col min="4" max="4" width="9.42578125" bestFit="1" customWidth="1"/>
    <col min="5" max="5" width="2" customWidth="1"/>
    <col min="6" max="6" width="9.42578125" bestFit="1" customWidth="1"/>
    <col min="7" max="7" width="2" bestFit="1" customWidth="1"/>
    <col min="9" max="9" width="2" bestFit="1" customWidth="1"/>
    <col min="12" max="16" width="9.42578125" style="200" bestFit="1" customWidth="1"/>
    <col min="17" max="24" width="9.140625" style="200"/>
    <col min="25" max="25" width="10" style="200" customWidth="1"/>
  </cols>
  <sheetData>
    <row r="1" spans="1:27" x14ac:dyDescent="0.25">
      <c r="A1" s="258" t="s">
        <v>78</v>
      </c>
      <c r="B1" s="223" t="str">
        <f>'OA Budget Planning-Report Sheet'!$B$5</f>
        <v>Chapter Name (Number)</v>
      </c>
      <c r="C1" s="2"/>
      <c r="D1" s="114"/>
      <c r="L1" s="3" t="s">
        <v>79</v>
      </c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7" x14ac:dyDescent="0.25">
      <c r="A2" s="258" t="s">
        <v>270</v>
      </c>
      <c r="B2" s="227" t="str">
        <f>'OA Budget Planning-Report Sheet'!$B$3</f>
        <v>Select Event Type</v>
      </c>
      <c r="C2" s="2"/>
      <c r="D2" s="114"/>
      <c r="H2" t="s">
        <v>667</v>
      </c>
      <c r="L2" s="3" t="s">
        <v>371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 spans="1:27" ht="15.75" thickBot="1" x14ac:dyDescent="0.3">
      <c r="A3" s="34"/>
      <c r="B3" s="49"/>
      <c r="C3" s="49"/>
      <c r="D3" s="49"/>
      <c r="E3" s="26"/>
      <c r="F3" s="26"/>
      <c r="G3" s="26"/>
      <c r="H3" s="26"/>
      <c r="I3" s="26"/>
      <c r="J3" s="26"/>
    </row>
    <row r="4" spans="1:27" x14ac:dyDescent="0.25">
      <c r="A4" s="445" t="s">
        <v>173</v>
      </c>
      <c r="B4" s="446"/>
      <c r="C4" s="446"/>
      <c r="D4" s="446"/>
      <c r="E4" s="446"/>
      <c r="F4" s="446"/>
      <c r="G4" s="446"/>
      <c r="H4" s="446"/>
      <c r="I4" s="446"/>
      <c r="J4" s="447"/>
    </row>
    <row r="5" spans="1:27" x14ac:dyDescent="0.25">
      <c r="A5" s="175"/>
      <c r="B5" s="176"/>
      <c r="C5" s="50"/>
      <c r="E5" s="451" t="s">
        <v>174</v>
      </c>
      <c r="F5" s="451"/>
      <c r="G5" s="451"/>
      <c r="H5" s="451"/>
      <c r="I5" s="451"/>
      <c r="J5" s="452"/>
    </row>
    <row r="6" spans="1:27" x14ac:dyDescent="0.25">
      <c r="A6" s="448"/>
      <c r="B6" s="438"/>
      <c r="C6" s="50"/>
      <c r="D6" s="223"/>
      <c r="E6" s="224"/>
      <c r="F6" s="225" t="s">
        <v>175</v>
      </c>
      <c r="G6" s="453" t="s">
        <v>176</v>
      </c>
      <c r="H6" s="454"/>
      <c r="I6" s="454"/>
      <c r="J6" s="455"/>
      <c r="AA6" s="51" t="s">
        <v>183</v>
      </c>
    </row>
    <row r="7" spans="1:27" ht="27.75" customHeight="1" x14ac:dyDescent="0.25">
      <c r="A7" s="177" t="s">
        <v>177</v>
      </c>
      <c r="B7" s="95" t="s">
        <v>178</v>
      </c>
      <c r="C7" s="102" t="s">
        <v>251</v>
      </c>
      <c r="D7" s="168" t="s">
        <v>179</v>
      </c>
      <c r="E7" s="96"/>
      <c r="F7" s="101" t="s">
        <v>180</v>
      </c>
      <c r="G7" s="96"/>
      <c r="H7" s="101" t="s">
        <v>181</v>
      </c>
      <c r="I7" s="92"/>
      <c r="J7" s="184" t="s">
        <v>182</v>
      </c>
    </row>
    <row r="8" spans="1:27" x14ac:dyDescent="0.25">
      <c r="A8" s="178"/>
      <c r="B8" s="330"/>
      <c r="C8" s="103"/>
      <c r="D8" s="330"/>
      <c r="E8" s="104" t="s">
        <v>86</v>
      </c>
      <c r="F8" s="331"/>
      <c r="G8" s="104" t="s">
        <v>86</v>
      </c>
      <c r="H8" s="105"/>
      <c r="I8" s="104" t="s">
        <v>86</v>
      </c>
      <c r="J8" s="185"/>
      <c r="L8" s="3" t="s">
        <v>417</v>
      </c>
      <c r="M8" s="199"/>
      <c r="N8" s="199"/>
      <c r="O8" s="199"/>
      <c r="P8" s="199"/>
      <c r="AA8" s="51" t="s">
        <v>659</v>
      </c>
    </row>
    <row r="9" spans="1:27" x14ac:dyDescent="0.25">
      <c r="A9" s="178"/>
      <c r="B9" s="330"/>
      <c r="C9" s="103"/>
      <c r="D9" s="330"/>
      <c r="E9" s="104" t="s">
        <v>86</v>
      </c>
      <c r="F9" s="331"/>
      <c r="G9" s="104" t="s">
        <v>86</v>
      </c>
      <c r="H9" s="105"/>
      <c r="I9" s="104" t="s">
        <v>86</v>
      </c>
      <c r="J9" s="185"/>
      <c r="L9" s="3" t="s">
        <v>418</v>
      </c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AA9" s="51" t="s">
        <v>660</v>
      </c>
    </row>
    <row r="10" spans="1:27" x14ac:dyDescent="0.25">
      <c r="A10" s="178"/>
      <c r="B10" s="330"/>
      <c r="C10" s="103"/>
      <c r="D10" s="330"/>
      <c r="E10" s="104" t="s">
        <v>86</v>
      </c>
      <c r="F10" s="331"/>
      <c r="G10" s="104" t="s">
        <v>86</v>
      </c>
      <c r="H10" s="105"/>
      <c r="I10" s="104" t="s">
        <v>86</v>
      </c>
      <c r="J10" s="185"/>
      <c r="L10" s="3" t="s">
        <v>632</v>
      </c>
      <c r="M10" s="199"/>
      <c r="N10" s="199"/>
      <c r="O10" s="199"/>
      <c r="P10" s="199"/>
      <c r="Q10" s="199"/>
      <c r="R10" s="199"/>
      <c r="S10" s="199"/>
      <c r="AA10" s="51" t="s">
        <v>586</v>
      </c>
    </row>
    <row r="11" spans="1:27" x14ac:dyDescent="0.25">
      <c r="A11" s="178"/>
      <c r="B11" s="330"/>
      <c r="C11" s="103"/>
      <c r="D11" s="330"/>
      <c r="E11" s="104" t="s">
        <v>86</v>
      </c>
      <c r="F11" s="331"/>
      <c r="G11" s="104" t="s">
        <v>86</v>
      </c>
      <c r="H11" s="105"/>
      <c r="I11" s="104" t="s">
        <v>86</v>
      </c>
      <c r="J11" s="185"/>
      <c r="L11" s="2"/>
      <c r="AA11" s="51" t="s">
        <v>661</v>
      </c>
    </row>
    <row r="12" spans="1:27" x14ac:dyDescent="0.25">
      <c r="A12" s="178"/>
      <c r="B12" s="330"/>
      <c r="C12" s="103"/>
      <c r="D12" s="330"/>
      <c r="E12" s="104" t="s">
        <v>86</v>
      </c>
      <c r="F12" s="331"/>
      <c r="G12" s="104" t="s">
        <v>86</v>
      </c>
      <c r="H12" s="105"/>
      <c r="I12" s="104" t="s">
        <v>86</v>
      </c>
      <c r="J12" s="185"/>
      <c r="L12" s="443" t="s">
        <v>633</v>
      </c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AA12" s="51" t="s">
        <v>662</v>
      </c>
    </row>
    <row r="13" spans="1:27" x14ac:dyDescent="0.25">
      <c r="A13" s="178"/>
      <c r="B13" s="330"/>
      <c r="C13" s="103"/>
      <c r="D13" s="330"/>
      <c r="E13" s="104" t="s">
        <v>86</v>
      </c>
      <c r="F13" s="331"/>
      <c r="G13" s="104" t="s">
        <v>86</v>
      </c>
      <c r="H13" s="105"/>
      <c r="I13" s="104" t="s">
        <v>86</v>
      </c>
      <c r="J13" s="185"/>
      <c r="AA13" s="51" t="s">
        <v>663</v>
      </c>
    </row>
    <row r="14" spans="1:27" x14ac:dyDescent="0.25">
      <c r="A14" s="178"/>
      <c r="B14" s="330"/>
      <c r="C14" s="103"/>
      <c r="D14" s="330"/>
      <c r="E14" s="104" t="s">
        <v>86</v>
      </c>
      <c r="F14" s="331"/>
      <c r="G14" s="104" t="s">
        <v>86</v>
      </c>
      <c r="H14" s="105"/>
      <c r="I14" s="104" t="s">
        <v>86</v>
      </c>
      <c r="J14" s="185"/>
      <c r="L14" s="207" t="s">
        <v>513</v>
      </c>
      <c r="M14" s="207"/>
      <c r="N14" s="207"/>
      <c r="O14" s="207"/>
      <c r="P14" s="207"/>
      <c r="Q14" s="207"/>
      <c r="AA14" s="51" t="s">
        <v>271</v>
      </c>
    </row>
    <row r="15" spans="1:27" x14ac:dyDescent="0.25">
      <c r="A15" s="178"/>
      <c r="B15" s="330"/>
      <c r="C15" s="103"/>
      <c r="D15" s="330"/>
      <c r="E15" s="104" t="s">
        <v>86</v>
      </c>
      <c r="F15" s="331"/>
      <c r="G15" s="104" t="s">
        <v>86</v>
      </c>
      <c r="H15" s="105"/>
      <c r="I15" s="104" t="s">
        <v>86</v>
      </c>
      <c r="J15" s="185"/>
      <c r="M15" s="207" t="s">
        <v>514</v>
      </c>
      <c r="N15" s="207"/>
      <c r="O15" s="207"/>
      <c r="P15" s="207"/>
      <c r="Q15" s="207"/>
      <c r="R15" s="207"/>
      <c r="S15" s="207"/>
      <c r="AA15" s="51" t="s">
        <v>272</v>
      </c>
    </row>
    <row r="16" spans="1:27" x14ac:dyDescent="0.25">
      <c r="A16" s="178"/>
      <c r="B16" s="330"/>
      <c r="C16" s="103"/>
      <c r="D16" s="330"/>
      <c r="E16" s="104" t="s">
        <v>86</v>
      </c>
      <c r="F16" s="331"/>
      <c r="G16" s="104" t="s">
        <v>86</v>
      </c>
      <c r="H16" s="105"/>
      <c r="I16" s="104" t="s">
        <v>86</v>
      </c>
      <c r="J16" s="185"/>
      <c r="M16" s="207" t="s">
        <v>515</v>
      </c>
      <c r="N16" s="207"/>
      <c r="O16" s="207"/>
      <c r="P16" s="207"/>
      <c r="AA16" s="51" t="s">
        <v>185</v>
      </c>
    </row>
    <row r="17" spans="1:27" x14ac:dyDescent="0.25">
      <c r="A17" s="178"/>
      <c r="B17" s="330"/>
      <c r="C17" s="103"/>
      <c r="D17" s="330"/>
      <c r="E17" s="104" t="s">
        <v>86</v>
      </c>
      <c r="F17" s="331"/>
      <c r="G17" s="104" t="s">
        <v>86</v>
      </c>
      <c r="H17" s="105"/>
      <c r="I17" s="104" t="s">
        <v>86</v>
      </c>
      <c r="J17" s="185"/>
      <c r="M17" s="207" t="s">
        <v>634</v>
      </c>
      <c r="N17" s="207"/>
      <c r="O17" s="207"/>
      <c r="P17" s="207"/>
      <c r="AA17" s="51" t="s">
        <v>273</v>
      </c>
    </row>
    <row r="18" spans="1:27" x14ac:dyDescent="0.25">
      <c r="A18" s="178"/>
      <c r="B18" s="330"/>
      <c r="C18" s="103"/>
      <c r="D18" s="330"/>
      <c r="E18" s="104" t="s">
        <v>86</v>
      </c>
      <c r="F18" s="331"/>
      <c r="G18" s="104" t="s">
        <v>86</v>
      </c>
      <c r="H18" s="105"/>
      <c r="I18" s="104" t="s">
        <v>86</v>
      </c>
      <c r="J18" s="185"/>
      <c r="N18" s="207" t="s">
        <v>475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AA18" s="51" t="s">
        <v>274</v>
      </c>
    </row>
    <row r="19" spans="1:27" x14ac:dyDescent="0.25">
      <c r="A19" s="178"/>
      <c r="B19" s="330"/>
      <c r="C19" s="103"/>
      <c r="D19" s="330"/>
      <c r="E19" s="104" t="s">
        <v>86</v>
      </c>
      <c r="F19" s="331"/>
      <c r="G19" s="104" t="s">
        <v>86</v>
      </c>
      <c r="H19" s="105"/>
      <c r="I19" s="104" t="s">
        <v>86</v>
      </c>
      <c r="J19" s="185"/>
      <c r="M19" s="207" t="s">
        <v>516</v>
      </c>
      <c r="N19" s="199"/>
      <c r="O19" s="199"/>
      <c r="P19" s="199"/>
      <c r="AA19" s="51" t="s">
        <v>275</v>
      </c>
    </row>
    <row r="20" spans="1:27" x14ac:dyDescent="0.25">
      <c r="A20" s="178"/>
      <c r="B20" s="330"/>
      <c r="C20" s="103"/>
      <c r="D20" s="330"/>
      <c r="E20" s="104" t="s">
        <v>86</v>
      </c>
      <c r="F20" s="331"/>
      <c r="G20" s="104" t="s">
        <v>86</v>
      </c>
      <c r="H20" s="105"/>
      <c r="I20" s="104" t="s">
        <v>86</v>
      </c>
      <c r="J20" s="185"/>
      <c r="AA20" s="51" t="s">
        <v>276</v>
      </c>
    </row>
    <row r="21" spans="1:27" x14ac:dyDescent="0.25">
      <c r="A21" s="178"/>
      <c r="B21" s="330"/>
      <c r="C21" s="103"/>
      <c r="D21" s="330"/>
      <c r="E21" s="104" t="s">
        <v>86</v>
      </c>
      <c r="F21" s="331"/>
      <c r="G21" s="104" t="s">
        <v>86</v>
      </c>
      <c r="H21" s="105"/>
      <c r="I21" s="104" t="s">
        <v>86</v>
      </c>
      <c r="J21" s="185"/>
      <c r="L21" s="199" t="s">
        <v>635</v>
      </c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AA21" s="51" t="s">
        <v>277</v>
      </c>
    </row>
    <row r="22" spans="1:27" x14ac:dyDescent="0.25">
      <c r="A22" s="178"/>
      <c r="B22" s="330"/>
      <c r="C22" s="103"/>
      <c r="D22" s="330"/>
      <c r="E22" s="104" t="s">
        <v>86</v>
      </c>
      <c r="F22" s="331"/>
      <c r="G22" s="104" t="s">
        <v>86</v>
      </c>
      <c r="H22" s="105"/>
      <c r="I22" s="104" t="s">
        <v>86</v>
      </c>
      <c r="J22" s="185"/>
      <c r="AA22" s="51" t="s">
        <v>184</v>
      </c>
    </row>
    <row r="23" spans="1:27" x14ac:dyDescent="0.25">
      <c r="A23" s="178"/>
      <c r="B23" s="330"/>
      <c r="C23" s="103"/>
      <c r="D23" s="330"/>
      <c r="E23" s="104" t="s">
        <v>86</v>
      </c>
      <c r="F23" s="331"/>
      <c r="G23" s="104" t="s">
        <v>86</v>
      </c>
      <c r="H23" s="105"/>
      <c r="I23" s="104" t="s">
        <v>86</v>
      </c>
      <c r="J23" s="185"/>
      <c r="L23" s="199" t="s">
        <v>419</v>
      </c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AA23" s="51" t="s">
        <v>278</v>
      </c>
    </row>
    <row r="24" spans="1:27" x14ac:dyDescent="0.25">
      <c r="A24" s="178"/>
      <c r="B24" s="330"/>
      <c r="C24" s="103"/>
      <c r="D24" s="330"/>
      <c r="E24" s="104" t="s">
        <v>86</v>
      </c>
      <c r="F24" s="331"/>
      <c r="G24" s="104" t="s">
        <v>86</v>
      </c>
      <c r="H24" s="105"/>
      <c r="I24" s="104" t="s">
        <v>86</v>
      </c>
      <c r="J24" s="185"/>
      <c r="L24" s="199" t="s">
        <v>636</v>
      </c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AA24" s="51" t="s">
        <v>279</v>
      </c>
    </row>
    <row r="25" spans="1:27" x14ac:dyDescent="0.25">
      <c r="A25" s="178"/>
      <c r="B25" s="330"/>
      <c r="C25" s="103"/>
      <c r="D25" s="330"/>
      <c r="E25" s="104" t="s">
        <v>86</v>
      </c>
      <c r="F25" s="331"/>
      <c r="G25" s="104" t="s">
        <v>86</v>
      </c>
      <c r="H25" s="105"/>
      <c r="I25" s="104" t="s">
        <v>86</v>
      </c>
      <c r="J25" s="185"/>
      <c r="AA25" s="51" t="s">
        <v>280</v>
      </c>
    </row>
    <row r="26" spans="1:27" x14ac:dyDescent="0.25">
      <c r="A26" s="178"/>
      <c r="B26" s="330"/>
      <c r="C26" s="103"/>
      <c r="D26" s="330"/>
      <c r="E26" s="104" t="s">
        <v>86</v>
      </c>
      <c r="F26" s="331"/>
      <c r="G26" s="104" t="s">
        <v>86</v>
      </c>
      <c r="H26" s="105"/>
      <c r="I26" s="104" t="s">
        <v>86</v>
      </c>
      <c r="J26" s="185"/>
      <c r="L26" s="199" t="s">
        <v>637</v>
      </c>
      <c r="M26" s="199"/>
      <c r="N26" s="199"/>
      <c r="O26" s="199"/>
      <c r="P26" s="199"/>
      <c r="Q26" s="199"/>
      <c r="R26" s="199"/>
      <c r="S26" s="199"/>
      <c r="T26" s="207"/>
      <c r="U26" s="207"/>
      <c r="V26" s="207"/>
      <c r="AA26" s="51" t="s">
        <v>281</v>
      </c>
    </row>
    <row r="27" spans="1:27" x14ac:dyDescent="0.25">
      <c r="A27" s="178"/>
      <c r="B27" s="330"/>
      <c r="C27" s="103"/>
      <c r="D27" s="330"/>
      <c r="E27" s="104" t="s">
        <v>86</v>
      </c>
      <c r="F27" s="331"/>
      <c r="G27" s="104" t="s">
        <v>86</v>
      </c>
      <c r="H27" s="105"/>
      <c r="I27" s="104" t="s">
        <v>86</v>
      </c>
      <c r="J27" s="185"/>
      <c r="AA27" s="51" t="s">
        <v>282</v>
      </c>
    </row>
    <row r="28" spans="1:27" x14ac:dyDescent="0.25">
      <c r="A28" s="178"/>
      <c r="B28" s="330"/>
      <c r="C28" s="103"/>
      <c r="D28" s="330"/>
      <c r="E28" s="104" t="s">
        <v>86</v>
      </c>
      <c r="F28" s="331"/>
      <c r="G28" s="104" t="s">
        <v>86</v>
      </c>
      <c r="H28" s="105"/>
      <c r="I28" s="104" t="s">
        <v>86</v>
      </c>
      <c r="J28" s="185"/>
      <c r="L28" s="199" t="s">
        <v>638</v>
      </c>
      <c r="M28" s="199"/>
      <c r="N28" s="199"/>
      <c r="O28" s="199"/>
      <c r="P28" s="199"/>
      <c r="Q28" s="199"/>
      <c r="R28" s="199"/>
      <c r="S28" s="199"/>
      <c r="T28" s="207"/>
      <c r="U28" s="207"/>
      <c r="AA28" s="51" t="s">
        <v>186</v>
      </c>
    </row>
    <row r="29" spans="1:27" x14ac:dyDescent="0.25">
      <c r="A29" s="178"/>
      <c r="B29" s="330"/>
      <c r="C29" s="103"/>
      <c r="D29" s="330"/>
      <c r="E29" s="104" t="s">
        <v>86</v>
      </c>
      <c r="F29" s="331"/>
      <c r="G29" s="104" t="s">
        <v>86</v>
      </c>
      <c r="H29" s="105"/>
      <c r="I29" s="104" t="s">
        <v>86</v>
      </c>
      <c r="J29" s="185"/>
      <c r="AA29" s="51" t="s">
        <v>283</v>
      </c>
    </row>
    <row r="30" spans="1:27" x14ac:dyDescent="0.25">
      <c r="A30" s="178"/>
      <c r="B30" s="330"/>
      <c r="C30" s="103"/>
      <c r="D30" s="330"/>
      <c r="E30" s="104" t="s">
        <v>86</v>
      </c>
      <c r="F30" s="331"/>
      <c r="G30" s="104" t="s">
        <v>86</v>
      </c>
      <c r="H30" s="105"/>
      <c r="I30" s="104" t="s">
        <v>86</v>
      </c>
      <c r="J30" s="185"/>
      <c r="AA30" s="51" t="s">
        <v>284</v>
      </c>
    </row>
    <row r="31" spans="1:27" x14ac:dyDescent="0.25">
      <c r="A31" s="178"/>
      <c r="B31" s="330"/>
      <c r="C31" s="103"/>
      <c r="D31" s="330"/>
      <c r="E31" s="104" t="s">
        <v>86</v>
      </c>
      <c r="F31" s="331"/>
      <c r="G31" s="104" t="s">
        <v>86</v>
      </c>
      <c r="H31" s="105"/>
      <c r="I31" s="104" t="s">
        <v>86</v>
      </c>
      <c r="J31" s="185"/>
      <c r="AA31" s="51" t="s">
        <v>285</v>
      </c>
    </row>
    <row r="32" spans="1:27" x14ac:dyDescent="0.25">
      <c r="A32" s="178"/>
      <c r="B32" s="330"/>
      <c r="C32" s="103"/>
      <c r="D32" s="330"/>
      <c r="E32" s="104" t="s">
        <v>86</v>
      </c>
      <c r="F32" s="331"/>
      <c r="G32" s="104" t="s">
        <v>86</v>
      </c>
      <c r="H32" s="105"/>
      <c r="I32" s="104" t="s">
        <v>86</v>
      </c>
      <c r="J32" s="185"/>
      <c r="AA32" s="51" t="s">
        <v>286</v>
      </c>
    </row>
    <row r="33" spans="1:27" x14ac:dyDescent="0.25">
      <c r="A33" s="178"/>
      <c r="B33" s="330"/>
      <c r="C33" s="103"/>
      <c r="D33" s="330"/>
      <c r="E33" s="104" t="s">
        <v>86</v>
      </c>
      <c r="F33" s="331"/>
      <c r="G33" s="104" t="s">
        <v>86</v>
      </c>
      <c r="H33" s="105"/>
      <c r="I33" s="104" t="s">
        <v>86</v>
      </c>
      <c r="J33" s="185"/>
      <c r="AA33" s="51" t="s">
        <v>287</v>
      </c>
    </row>
    <row r="34" spans="1:27" x14ac:dyDescent="0.25">
      <c r="A34" s="178"/>
      <c r="B34" s="330"/>
      <c r="C34" s="103"/>
      <c r="D34" s="330"/>
      <c r="E34" s="104" t="s">
        <v>86</v>
      </c>
      <c r="F34" s="331"/>
      <c r="G34" s="104" t="s">
        <v>86</v>
      </c>
      <c r="H34" s="105"/>
      <c r="I34" s="104" t="s">
        <v>86</v>
      </c>
      <c r="J34" s="185"/>
      <c r="AA34" s="51" t="s">
        <v>118</v>
      </c>
    </row>
    <row r="35" spans="1:27" x14ac:dyDescent="0.25">
      <c r="A35" s="178"/>
      <c r="B35" s="330"/>
      <c r="C35" s="103"/>
      <c r="D35" s="330"/>
      <c r="E35" s="104" t="s">
        <v>86</v>
      </c>
      <c r="F35" s="331"/>
      <c r="G35" s="104" t="s">
        <v>86</v>
      </c>
      <c r="H35" s="105"/>
      <c r="I35" s="104" t="s">
        <v>86</v>
      </c>
      <c r="J35" s="185"/>
      <c r="P35" s="444"/>
      <c r="Q35" s="444"/>
      <c r="AA35" s="51" t="s">
        <v>288</v>
      </c>
    </row>
    <row r="36" spans="1:27" x14ac:dyDescent="0.25">
      <c r="A36" s="178"/>
      <c r="B36" s="330"/>
      <c r="C36" s="103"/>
      <c r="D36" s="330"/>
      <c r="E36" s="104" t="s">
        <v>86</v>
      </c>
      <c r="F36" s="331"/>
      <c r="G36" s="104" t="s">
        <v>86</v>
      </c>
      <c r="H36" s="105"/>
      <c r="I36" s="104" t="s">
        <v>86</v>
      </c>
      <c r="J36" s="185"/>
      <c r="P36" s="444"/>
      <c r="Q36" s="444"/>
      <c r="AA36" s="51" t="s">
        <v>289</v>
      </c>
    </row>
    <row r="37" spans="1:27" x14ac:dyDescent="0.25">
      <c r="A37" s="178"/>
      <c r="B37" s="330"/>
      <c r="C37" s="103"/>
      <c r="D37" s="330"/>
      <c r="E37" s="104" t="s">
        <v>86</v>
      </c>
      <c r="F37" s="331"/>
      <c r="G37" s="104" t="s">
        <v>86</v>
      </c>
      <c r="H37" s="105"/>
      <c r="I37" s="104" t="s">
        <v>86</v>
      </c>
      <c r="J37" s="185"/>
      <c r="P37" s="444"/>
      <c r="Q37" s="444"/>
      <c r="AA37" s="51" t="s">
        <v>290</v>
      </c>
    </row>
    <row r="38" spans="1:27" x14ac:dyDescent="0.25">
      <c r="A38" s="178"/>
      <c r="B38" s="330"/>
      <c r="C38" s="103"/>
      <c r="D38" s="330"/>
      <c r="E38" s="104" t="s">
        <v>86</v>
      </c>
      <c r="F38" s="331"/>
      <c r="G38" s="104" t="s">
        <v>86</v>
      </c>
      <c r="H38" s="105"/>
      <c r="I38" s="104" t="s">
        <v>86</v>
      </c>
      <c r="J38" s="185"/>
      <c r="P38" s="444"/>
      <c r="Q38" s="444"/>
      <c r="AA38" s="51" t="s">
        <v>291</v>
      </c>
    </row>
    <row r="39" spans="1:27" x14ac:dyDescent="0.25">
      <c r="A39" s="178"/>
      <c r="B39" s="330"/>
      <c r="C39" s="103"/>
      <c r="D39" s="330"/>
      <c r="E39" s="104" t="s">
        <v>86</v>
      </c>
      <c r="F39" s="331"/>
      <c r="G39" s="104" t="s">
        <v>86</v>
      </c>
      <c r="H39" s="105"/>
      <c r="I39" s="104" t="s">
        <v>86</v>
      </c>
      <c r="J39" s="185"/>
      <c r="P39" s="444"/>
      <c r="Q39" s="444"/>
      <c r="AA39" s="51" t="s">
        <v>292</v>
      </c>
    </row>
    <row r="40" spans="1:27" x14ac:dyDescent="0.25">
      <c r="A40" s="178"/>
      <c r="B40" s="330"/>
      <c r="C40" s="103"/>
      <c r="D40" s="330"/>
      <c r="E40" s="104" t="s">
        <v>86</v>
      </c>
      <c r="F40" s="331"/>
      <c r="G40" s="104" t="s">
        <v>86</v>
      </c>
      <c r="H40" s="105"/>
      <c r="I40" s="104" t="s">
        <v>86</v>
      </c>
      <c r="J40" s="185"/>
      <c r="P40" s="444"/>
      <c r="Q40" s="444"/>
      <c r="AA40" s="51" t="s">
        <v>90</v>
      </c>
    </row>
    <row r="41" spans="1:27" x14ac:dyDescent="0.25">
      <c r="A41" s="178"/>
      <c r="B41" s="330"/>
      <c r="C41" s="103"/>
      <c r="D41" s="330"/>
      <c r="E41" s="104" t="s">
        <v>86</v>
      </c>
      <c r="F41" s="331"/>
      <c r="G41" s="104" t="s">
        <v>86</v>
      </c>
      <c r="H41" s="105"/>
      <c r="I41" s="104" t="s">
        <v>86</v>
      </c>
      <c r="J41" s="185"/>
      <c r="P41" s="444"/>
      <c r="Q41" s="444"/>
      <c r="AA41" s="51" t="s">
        <v>293</v>
      </c>
    </row>
    <row r="42" spans="1:27" x14ac:dyDescent="0.25">
      <c r="A42" s="178"/>
      <c r="B42" s="330"/>
      <c r="C42" s="103"/>
      <c r="D42" s="330"/>
      <c r="E42" s="104" t="s">
        <v>86</v>
      </c>
      <c r="F42" s="331"/>
      <c r="G42" s="104" t="s">
        <v>86</v>
      </c>
      <c r="H42" s="105"/>
      <c r="I42" s="104" t="s">
        <v>86</v>
      </c>
      <c r="J42" s="185"/>
      <c r="P42" s="444"/>
      <c r="Q42" s="444"/>
      <c r="AA42" s="51" t="s">
        <v>294</v>
      </c>
    </row>
    <row r="43" spans="1:27" x14ac:dyDescent="0.25">
      <c r="A43" s="178"/>
      <c r="B43" s="330"/>
      <c r="C43" s="103"/>
      <c r="D43" s="330"/>
      <c r="E43" s="104" t="s">
        <v>86</v>
      </c>
      <c r="F43" s="331"/>
      <c r="G43" s="104" t="s">
        <v>86</v>
      </c>
      <c r="H43" s="105"/>
      <c r="I43" s="104" t="s">
        <v>86</v>
      </c>
      <c r="J43" s="185"/>
      <c r="P43" s="444"/>
      <c r="Q43" s="444"/>
      <c r="AA43" s="51" t="s">
        <v>295</v>
      </c>
    </row>
    <row r="44" spans="1:27" x14ac:dyDescent="0.25">
      <c r="A44" s="178"/>
      <c r="B44" s="330"/>
      <c r="C44" s="103"/>
      <c r="D44" s="330"/>
      <c r="E44" s="104" t="s">
        <v>86</v>
      </c>
      <c r="F44" s="331"/>
      <c r="G44" s="104" t="s">
        <v>86</v>
      </c>
      <c r="H44" s="105"/>
      <c r="I44" s="104" t="s">
        <v>86</v>
      </c>
      <c r="J44" s="185"/>
      <c r="P44" s="444"/>
      <c r="Q44" s="444"/>
      <c r="AA44" s="51" t="s">
        <v>296</v>
      </c>
    </row>
    <row r="45" spans="1:27" x14ac:dyDescent="0.25">
      <c r="A45" s="178"/>
      <c r="B45" s="330"/>
      <c r="C45" s="103"/>
      <c r="D45" s="330"/>
      <c r="E45" s="104" t="s">
        <v>86</v>
      </c>
      <c r="F45" s="331"/>
      <c r="G45" s="104" t="s">
        <v>86</v>
      </c>
      <c r="H45" s="105"/>
      <c r="I45" s="104" t="s">
        <v>86</v>
      </c>
      <c r="J45" s="185"/>
      <c r="P45" s="444"/>
      <c r="Q45" s="444"/>
      <c r="AA45" s="51" t="s">
        <v>297</v>
      </c>
    </row>
    <row r="46" spans="1:27" x14ac:dyDescent="0.25">
      <c r="A46" s="178"/>
      <c r="B46" s="330"/>
      <c r="C46" s="103"/>
      <c r="D46" s="330"/>
      <c r="E46" s="104" t="s">
        <v>86</v>
      </c>
      <c r="F46" s="331"/>
      <c r="G46" s="104" t="s">
        <v>86</v>
      </c>
      <c r="H46" s="105"/>
      <c r="I46" s="104" t="s">
        <v>86</v>
      </c>
      <c r="J46" s="185"/>
      <c r="P46" s="444"/>
      <c r="Q46" s="444"/>
      <c r="AA46" s="51" t="s">
        <v>29</v>
      </c>
    </row>
    <row r="47" spans="1:27" x14ac:dyDescent="0.25">
      <c r="A47" s="178"/>
      <c r="B47" s="330"/>
      <c r="C47" s="103"/>
      <c r="D47" s="330"/>
      <c r="E47" s="104" t="s">
        <v>86</v>
      </c>
      <c r="F47" s="331"/>
      <c r="G47" s="104" t="s">
        <v>86</v>
      </c>
      <c r="H47" s="105"/>
      <c r="I47" s="104" t="s">
        <v>86</v>
      </c>
      <c r="J47" s="185"/>
      <c r="AA47" s="51" t="s">
        <v>298</v>
      </c>
    </row>
    <row r="48" spans="1:27" x14ac:dyDescent="0.25">
      <c r="A48" s="178"/>
      <c r="B48" s="330"/>
      <c r="C48" s="103"/>
      <c r="D48" s="330"/>
      <c r="E48" s="104" t="s">
        <v>86</v>
      </c>
      <c r="F48" s="331"/>
      <c r="G48" s="104" t="s">
        <v>86</v>
      </c>
      <c r="H48" s="105"/>
      <c r="I48" s="104" t="s">
        <v>86</v>
      </c>
      <c r="J48" s="185"/>
      <c r="AA48" s="51" t="s">
        <v>299</v>
      </c>
    </row>
    <row r="49" spans="1:27" x14ac:dyDescent="0.25">
      <c r="A49" s="178"/>
      <c r="B49" s="330"/>
      <c r="C49" s="103"/>
      <c r="D49" s="330"/>
      <c r="E49" s="104" t="s">
        <v>86</v>
      </c>
      <c r="F49" s="331"/>
      <c r="G49" s="104" t="s">
        <v>86</v>
      </c>
      <c r="H49" s="105"/>
      <c r="I49" s="104" t="s">
        <v>86</v>
      </c>
      <c r="J49" s="185"/>
      <c r="AA49" s="51" t="s">
        <v>300</v>
      </c>
    </row>
    <row r="50" spans="1:27" x14ac:dyDescent="0.25">
      <c r="A50" s="178"/>
      <c r="B50" s="330"/>
      <c r="C50" s="103"/>
      <c r="D50" s="330"/>
      <c r="E50" s="104" t="s">
        <v>86</v>
      </c>
      <c r="F50" s="331"/>
      <c r="G50" s="104" t="s">
        <v>86</v>
      </c>
      <c r="H50" s="105"/>
      <c r="I50" s="104" t="s">
        <v>86</v>
      </c>
      <c r="J50" s="185"/>
      <c r="AA50" s="51" t="s">
        <v>301</v>
      </c>
    </row>
    <row r="51" spans="1:27" x14ac:dyDescent="0.25">
      <c r="A51" s="178"/>
      <c r="B51" s="330"/>
      <c r="C51" s="103"/>
      <c r="D51" s="330"/>
      <c r="E51" s="104" t="s">
        <v>86</v>
      </c>
      <c r="F51" s="331"/>
      <c r="G51" s="104" t="s">
        <v>86</v>
      </c>
      <c r="H51" s="105"/>
      <c r="I51" s="104" t="s">
        <v>86</v>
      </c>
      <c r="J51" s="185"/>
      <c r="AA51" s="51" t="s">
        <v>302</v>
      </c>
    </row>
    <row r="52" spans="1:27" x14ac:dyDescent="0.25">
      <c r="A52" s="178"/>
      <c r="B52" s="330"/>
      <c r="C52" s="103"/>
      <c r="D52" s="330"/>
      <c r="E52" s="104" t="s">
        <v>86</v>
      </c>
      <c r="F52" s="331"/>
      <c r="G52" s="104" t="s">
        <v>86</v>
      </c>
      <c r="H52" s="105"/>
      <c r="I52" s="104" t="s">
        <v>86</v>
      </c>
      <c r="J52" s="185"/>
      <c r="AA52" s="51" t="s">
        <v>114</v>
      </c>
    </row>
    <row r="53" spans="1:27" x14ac:dyDescent="0.25">
      <c r="A53" s="178"/>
      <c r="B53" s="330"/>
      <c r="C53" s="103"/>
      <c r="D53" s="330"/>
      <c r="E53" s="104" t="s">
        <v>86</v>
      </c>
      <c r="F53" s="331"/>
      <c r="G53" s="104" t="s">
        <v>86</v>
      </c>
      <c r="H53" s="105"/>
      <c r="I53" s="104" t="s">
        <v>86</v>
      </c>
      <c r="J53" s="185"/>
      <c r="AA53" s="51" t="s">
        <v>303</v>
      </c>
    </row>
    <row r="54" spans="1:27" x14ac:dyDescent="0.25">
      <c r="A54" s="178"/>
      <c r="B54" s="330"/>
      <c r="C54" s="103"/>
      <c r="D54" s="330"/>
      <c r="E54" s="104" t="s">
        <v>86</v>
      </c>
      <c r="F54" s="331"/>
      <c r="G54" s="104" t="s">
        <v>86</v>
      </c>
      <c r="H54" s="105"/>
      <c r="I54" s="104" t="s">
        <v>86</v>
      </c>
      <c r="J54" s="185"/>
      <c r="AA54" s="51" t="s">
        <v>304</v>
      </c>
    </row>
    <row r="55" spans="1:27" x14ac:dyDescent="0.25">
      <c r="A55" s="178"/>
      <c r="B55" s="330"/>
      <c r="C55" s="103"/>
      <c r="D55" s="330"/>
      <c r="E55" s="104" t="s">
        <v>86</v>
      </c>
      <c r="F55" s="331"/>
      <c r="G55" s="104" t="s">
        <v>86</v>
      </c>
      <c r="H55" s="105"/>
      <c r="I55" s="104" t="s">
        <v>86</v>
      </c>
      <c r="J55" s="185"/>
      <c r="AA55" s="51" t="s">
        <v>305</v>
      </c>
    </row>
    <row r="56" spans="1:27" x14ac:dyDescent="0.25">
      <c r="A56" s="178"/>
      <c r="B56" s="330"/>
      <c r="C56" s="103"/>
      <c r="D56" s="330"/>
      <c r="E56" s="104" t="s">
        <v>86</v>
      </c>
      <c r="F56" s="331"/>
      <c r="G56" s="104" t="s">
        <v>86</v>
      </c>
      <c r="H56" s="105"/>
      <c r="I56" s="104" t="s">
        <v>86</v>
      </c>
      <c r="J56" s="185"/>
      <c r="AA56" s="51" t="s">
        <v>451</v>
      </c>
    </row>
    <row r="57" spans="1:27" x14ac:dyDescent="0.25">
      <c r="A57" s="178"/>
      <c r="B57" s="330"/>
      <c r="C57" s="103"/>
      <c r="D57" s="330"/>
      <c r="E57" s="104" t="s">
        <v>86</v>
      </c>
      <c r="F57" s="331"/>
      <c r="G57" s="104" t="s">
        <v>86</v>
      </c>
      <c r="H57" s="105"/>
      <c r="I57" s="104" t="s">
        <v>86</v>
      </c>
      <c r="J57" s="185"/>
      <c r="AA57" s="51" t="s">
        <v>452</v>
      </c>
    </row>
    <row r="58" spans="1:27" x14ac:dyDescent="0.25">
      <c r="A58" s="178"/>
      <c r="B58" s="330"/>
      <c r="C58" s="103"/>
      <c r="D58" s="330"/>
      <c r="E58" s="104" t="s">
        <v>86</v>
      </c>
      <c r="F58" s="331"/>
      <c r="G58" s="104" t="s">
        <v>86</v>
      </c>
      <c r="H58" s="105"/>
      <c r="I58" s="104" t="s">
        <v>86</v>
      </c>
      <c r="J58" s="185"/>
      <c r="AA58" s="51" t="s">
        <v>187</v>
      </c>
    </row>
    <row r="59" spans="1:27" x14ac:dyDescent="0.25">
      <c r="A59" s="178"/>
      <c r="B59" s="330"/>
      <c r="C59" s="103"/>
      <c r="D59" s="330"/>
      <c r="E59" s="104" t="s">
        <v>86</v>
      </c>
      <c r="F59" s="331"/>
      <c r="G59" s="104" t="s">
        <v>86</v>
      </c>
      <c r="H59" s="105"/>
      <c r="I59" s="104" t="s">
        <v>86</v>
      </c>
      <c r="J59" s="185"/>
      <c r="AA59" s="51" t="s">
        <v>453</v>
      </c>
    </row>
    <row r="60" spans="1:27" x14ac:dyDescent="0.25">
      <c r="A60" s="178"/>
      <c r="B60" s="330"/>
      <c r="C60" s="103"/>
      <c r="D60" s="330"/>
      <c r="E60" s="104" t="s">
        <v>86</v>
      </c>
      <c r="F60" s="331"/>
      <c r="G60" s="104" t="s">
        <v>86</v>
      </c>
      <c r="H60" s="105"/>
      <c r="I60" s="104" t="s">
        <v>86</v>
      </c>
      <c r="J60" s="185"/>
      <c r="AA60" s="51" t="s">
        <v>454</v>
      </c>
    </row>
    <row r="61" spans="1:27" x14ac:dyDescent="0.25">
      <c r="A61" s="178"/>
      <c r="B61" s="330"/>
      <c r="C61" s="103"/>
      <c r="D61" s="330"/>
      <c r="E61" s="104" t="s">
        <v>86</v>
      </c>
      <c r="F61" s="331"/>
      <c r="G61" s="104" t="s">
        <v>86</v>
      </c>
      <c r="H61" s="105"/>
      <c r="I61" s="104" t="s">
        <v>86</v>
      </c>
      <c r="J61" s="185"/>
      <c r="AA61" s="51" t="s">
        <v>455</v>
      </c>
    </row>
    <row r="62" spans="1:27" x14ac:dyDescent="0.25">
      <c r="A62" s="178"/>
      <c r="B62" s="330"/>
      <c r="C62" s="103"/>
      <c r="D62" s="330"/>
      <c r="E62" s="104" t="s">
        <v>86</v>
      </c>
      <c r="F62" s="331"/>
      <c r="G62" s="104" t="s">
        <v>86</v>
      </c>
      <c r="H62" s="105"/>
      <c r="I62" s="104" t="s">
        <v>86</v>
      </c>
      <c r="J62" s="185"/>
      <c r="AA62" s="51" t="s">
        <v>306</v>
      </c>
    </row>
    <row r="63" spans="1:27" x14ac:dyDescent="0.25">
      <c r="A63" s="178"/>
      <c r="B63" s="330"/>
      <c r="C63" s="103"/>
      <c r="D63" s="330"/>
      <c r="E63" s="104" t="s">
        <v>86</v>
      </c>
      <c r="F63" s="331"/>
      <c r="G63" s="104" t="s">
        <v>86</v>
      </c>
      <c r="H63" s="105"/>
      <c r="I63" s="104" t="s">
        <v>86</v>
      </c>
      <c r="J63" s="185"/>
      <c r="AA63" s="51" t="s">
        <v>307</v>
      </c>
    </row>
    <row r="64" spans="1:27" x14ac:dyDescent="0.25">
      <c r="A64" s="178"/>
      <c r="B64" s="330"/>
      <c r="C64" s="103"/>
      <c r="D64" s="330"/>
      <c r="E64" s="104" t="s">
        <v>86</v>
      </c>
      <c r="F64" s="331"/>
      <c r="G64" s="104" t="s">
        <v>86</v>
      </c>
      <c r="H64" s="105"/>
      <c r="I64" s="104" t="s">
        <v>86</v>
      </c>
      <c r="J64" s="185"/>
      <c r="AA64" s="51" t="s">
        <v>188</v>
      </c>
    </row>
    <row r="65" spans="1:27" x14ac:dyDescent="0.25">
      <c r="A65" s="178"/>
      <c r="B65" s="330"/>
      <c r="C65" s="103"/>
      <c r="D65" s="330"/>
      <c r="E65" s="104" t="s">
        <v>86</v>
      </c>
      <c r="F65" s="331"/>
      <c r="G65" s="104" t="s">
        <v>86</v>
      </c>
      <c r="H65" s="105"/>
      <c r="I65" s="104" t="s">
        <v>86</v>
      </c>
      <c r="J65" s="185"/>
      <c r="AA65" s="51" t="s">
        <v>308</v>
      </c>
    </row>
    <row r="66" spans="1:27" x14ac:dyDescent="0.25">
      <c r="A66" s="178"/>
      <c r="B66" s="330"/>
      <c r="C66" s="103"/>
      <c r="D66" s="330"/>
      <c r="E66" s="104" t="s">
        <v>86</v>
      </c>
      <c r="F66" s="331"/>
      <c r="G66" s="104" t="s">
        <v>86</v>
      </c>
      <c r="H66" s="105"/>
      <c r="I66" s="104" t="s">
        <v>86</v>
      </c>
      <c r="J66" s="185"/>
      <c r="AA66" s="51" t="s">
        <v>309</v>
      </c>
    </row>
    <row r="67" spans="1:27" x14ac:dyDescent="0.25">
      <c r="A67" s="178"/>
      <c r="B67" s="330"/>
      <c r="C67" s="103"/>
      <c r="D67" s="330"/>
      <c r="E67" s="104" t="s">
        <v>86</v>
      </c>
      <c r="F67" s="331"/>
      <c r="G67" s="104" t="s">
        <v>86</v>
      </c>
      <c r="H67" s="105"/>
      <c r="I67" s="104" t="s">
        <v>86</v>
      </c>
      <c r="J67" s="185"/>
      <c r="AA67" s="51" t="s">
        <v>310</v>
      </c>
    </row>
    <row r="68" spans="1:27" x14ac:dyDescent="0.25">
      <c r="A68" s="178"/>
      <c r="B68" s="330"/>
      <c r="C68" s="103"/>
      <c r="D68" s="330"/>
      <c r="E68" s="104" t="s">
        <v>86</v>
      </c>
      <c r="F68" s="331"/>
      <c r="G68" s="104" t="s">
        <v>86</v>
      </c>
      <c r="H68" s="105"/>
      <c r="I68" s="104" t="s">
        <v>86</v>
      </c>
      <c r="J68" s="185"/>
      <c r="AA68" s="51" t="s">
        <v>598</v>
      </c>
    </row>
    <row r="69" spans="1:27" x14ac:dyDescent="0.25">
      <c r="A69" s="178"/>
      <c r="B69" s="330"/>
      <c r="C69" s="103"/>
      <c r="D69" s="330"/>
      <c r="E69" s="104" t="s">
        <v>86</v>
      </c>
      <c r="F69" s="331"/>
      <c r="G69" s="104" t="s">
        <v>86</v>
      </c>
      <c r="H69" s="105"/>
      <c r="I69" s="104" t="s">
        <v>86</v>
      </c>
      <c r="J69" s="185"/>
      <c r="AA69" s="51" t="s">
        <v>599</v>
      </c>
    </row>
    <row r="70" spans="1:27" x14ac:dyDescent="0.25">
      <c r="A70" s="178"/>
      <c r="B70" s="330"/>
      <c r="C70" s="103"/>
      <c r="D70" s="330"/>
      <c r="E70" s="104" t="s">
        <v>86</v>
      </c>
      <c r="F70" s="331"/>
      <c r="G70" s="104" t="s">
        <v>86</v>
      </c>
      <c r="H70" s="105"/>
      <c r="I70" s="104" t="s">
        <v>86</v>
      </c>
      <c r="J70" s="185"/>
      <c r="AA70" s="51" t="s">
        <v>189</v>
      </c>
    </row>
    <row r="71" spans="1:27" x14ac:dyDescent="0.25">
      <c r="A71" s="178"/>
      <c r="B71" s="330"/>
      <c r="C71" s="103"/>
      <c r="D71" s="330"/>
      <c r="E71" s="104" t="s">
        <v>86</v>
      </c>
      <c r="F71" s="331"/>
      <c r="G71" s="104" t="s">
        <v>86</v>
      </c>
      <c r="H71" s="105"/>
      <c r="I71" s="104" t="s">
        <v>86</v>
      </c>
      <c r="J71" s="185"/>
      <c r="AA71" s="51" t="s">
        <v>600</v>
      </c>
    </row>
    <row r="72" spans="1:27" x14ac:dyDescent="0.25">
      <c r="A72" s="178"/>
      <c r="B72" s="330"/>
      <c r="C72" s="103"/>
      <c r="D72" s="330"/>
      <c r="E72" s="104" t="s">
        <v>86</v>
      </c>
      <c r="F72" s="331"/>
      <c r="G72" s="104" t="s">
        <v>86</v>
      </c>
      <c r="H72" s="105"/>
      <c r="I72" s="104" t="s">
        <v>86</v>
      </c>
      <c r="J72" s="185"/>
      <c r="P72" s="444"/>
      <c r="Q72" s="444"/>
      <c r="AA72" s="51" t="s">
        <v>601</v>
      </c>
    </row>
    <row r="73" spans="1:27" x14ac:dyDescent="0.25">
      <c r="A73" s="178"/>
      <c r="B73" s="330"/>
      <c r="C73" s="103"/>
      <c r="D73" s="330"/>
      <c r="E73" s="104" t="s">
        <v>86</v>
      </c>
      <c r="F73" s="331"/>
      <c r="G73" s="104" t="s">
        <v>86</v>
      </c>
      <c r="H73" s="105"/>
      <c r="I73" s="104" t="s">
        <v>86</v>
      </c>
      <c r="J73" s="185"/>
      <c r="P73" s="444"/>
      <c r="Q73" s="444"/>
      <c r="AA73" s="51" t="s">
        <v>602</v>
      </c>
    </row>
    <row r="74" spans="1:27" x14ac:dyDescent="0.25">
      <c r="A74" s="178"/>
      <c r="B74" s="330"/>
      <c r="C74" s="103"/>
      <c r="D74" s="330"/>
      <c r="E74" s="104" t="s">
        <v>86</v>
      </c>
      <c r="F74" s="331"/>
      <c r="G74" s="104" t="s">
        <v>86</v>
      </c>
      <c r="H74" s="105"/>
      <c r="I74" s="104" t="s">
        <v>86</v>
      </c>
      <c r="J74" s="185"/>
      <c r="P74" s="444"/>
      <c r="Q74" s="444"/>
    </row>
    <row r="75" spans="1:27" x14ac:dyDescent="0.25">
      <c r="A75" s="178"/>
      <c r="B75" s="330"/>
      <c r="C75" s="103"/>
      <c r="D75" s="330"/>
      <c r="E75" s="104" t="s">
        <v>86</v>
      </c>
      <c r="F75" s="331"/>
      <c r="G75" s="104" t="s">
        <v>86</v>
      </c>
      <c r="H75" s="105"/>
      <c r="I75" s="104" t="s">
        <v>86</v>
      </c>
      <c r="J75" s="185"/>
      <c r="AA75" s="51" t="s">
        <v>594</v>
      </c>
    </row>
    <row r="76" spans="1:27" x14ac:dyDescent="0.25">
      <c r="A76" s="178"/>
      <c r="B76" s="330"/>
      <c r="C76" s="103"/>
      <c r="D76" s="330"/>
      <c r="E76" s="104" t="s">
        <v>86</v>
      </c>
      <c r="F76" s="331"/>
      <c r="G76" s="104" t="s">
        <v>86</v>
      </c>
      <c r="H76" s="105"/>
      <c r="I76" s="104" t="s">
        <v>86</v>
      </c>
      <c r="J76" s="185"/>
      <c r="AA76" s="51" t="s">
        <v>595</v>
      </c>
    </row>
    <row r="77" spans="1:27" x14ac:dyDescent="0.25">
      <c r="A77" s="178"/>
      <c r="B77" s="330"/>
      <c r="C77" s="103"/>
      <c r="D77" s="330"/>
      <c r="E77" s="104" t="s">
        <v>86</v>
      </c>
      <c r="F77" s="331"/>
      <c r="G77" s="104" t="s">
        <v>86</v>
      </c>
      <c r="H77" s="105"/>
      <c r="I77" s="104" t="s">
        <v>86</v>
      </c>
      <c r="J77" s="185"/>
      <c r="AA77" s="51" t="s">
        <v>118</v>
      </c>
    </row>
    <row r="78" spans="1:27" x14ac:dyDescent="0.25">
      <c r="A78" s="178"/>
      <c r="B78" s="330"/>
      <c r="C78" s="103"/>
      <c r="D78" s="330"/>
      <c r="E78" s="104" t="s">
        <v>86</v>
      </c>
      <c r="F78" s="331"/>
      <c r="G78" s="104" t="s">
        <v>86</v>
      </c>
      <c r="H78" s="105"/>
      <c r="I78" s="104" t="s">
        <v>86</v>
      </c>
      <c r="J78" s="185"/>
      <c r="AA78" s="51" t="s">
        <v>596</v>
      </c>
    </row>
    <row r="79" spans="1:27" x14ac:dyDescent="0.25">
      <c r="A79" s="178"/>
      <c r="B79" s="330"/>
      <c r="C79" s="103"/>
      <c r="D79" s="330"/>
      <c r="E79" s="104" t="s">
        <v>86</v>
      </c>
      <c r="F79" s="331"/>
      <c r="G79" s="104" t="s">
        <v>86</v>
      </c>
      <c r="H79" s="105"/>
      <c r="I79" s="104" t="s">
        <v>86</v>
      </c>
      <c r="J79" s="185"/>
      <c r="AA79" s="51" t="s">
        <v>597</v>
      </c>
    </row>
    <row r="80" spans="1:27" x14ac:dyDescent="0.25">
      <c r="A80" s="178"/>
      <c r="B80" s="330"/>
      <c r="C80" s="103"/>
      <c r="D80" s="330"/>
      <c r="E80" s="104" t="s">
        <v>86</v>
      </c>
      <c r="F80" s="331"/>
      <c r="G80" s="104" t="s">
        <v>86</v>
      </c>
      <c r="H80" s="105"/>
      <c r="I80" s="104" t="s">
        <v>86</v>
      </c>
      <c r="J80" s="185"/>
    </row>
    <row r="81" spans="1:39" x14ac:dyDescent="0.25">
      <c r="A81" s="178"/>
      <c r="B81" s="330"/>
      <c r="C81" s="103"/>
      <c r="D81" s="330"/>
      <c r="E81" s="104" t="s">
        <v>86</v>
      </c>
      <c r="F81" s="331"/>
      <c r="G81" s="104" t="s">
        <v>86</v>
      </c>
      <c r="H81" s="105"/>
      <c r="I81" s="104" t="s">
        <v>86</v>
      </c>
      <c r="J81" s="185"/>
    </row>
    <row r="82" spans="1:39" x14ac:dyDescent="0.25">
      <c r="A82" s="178"/>
      <c r="B82" s="330"/>
      <c r="C82" s="103"/>
      <c r="D82" s="330"/>
      <c r="E82" s="104" t="s">
        <v>86</v>
      </c>
      <c r="F82" s="331"/>
      <c r="G82" s="104" t="s">
        <v>86</v>
      </c>
      <c r="H82" s="105"/>
      <c r="I82" s="104" t="s">
        <v>86</v>
      </c>
      <c r="J82" s="185"/>
    </row>
    <row r="83" spans="1:39" x14ac:dyDescent="0.25">
      <c r="A83" s="178"/>
      <c r="B83" s="330"/>
      <c r="C83" s="103"/>
      <c r="D83" s="330"/>
      <c r="E83" s="104" t="s">
        <v>86</v>
      </c>
      <c r="F83" s="331"/>
      <c r="G83" s="104" t="s">
        <v>86</v>
      </c>
      <c r="H83" s="105"/>
      <c r="I83" s="104" t="s">
        <v>86</v>
      </c>
      <c r="J83" s="185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 s="200"/>
      <c r="AA83" s="201" t="s">
        <v>251</v>
      </c>
      <c r="AB83" s="202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</row>
    <row r="84" spans="1:39" x14ac:dyDescent="0.25">
      <c r="A84" s="178"/>
      <c r="B84" s="330"/>
      <c r="C84" s="103"/>
      <c r="D84" s="330"/>
      <c r="E84" s="104" t="s">
        <v>86</v>
      </c>
      <c r="F84" s="331"/>
      <c r="G84" s="104" t="s">
        <v>86</v>
      </c>
      <c r="H84" s="105"/>
      <c r="I84" s="104" t="s">
        <v>86</v>
      </c>
      <c r="J84" s="185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 s="200"/>
      <c r="AA84" s="203"/>
      <c r="AB84" s="204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</row>
    <row r="85" spans="1:39" x14ac:dyDescent="0.25">
      <c r="A85" s="178"/>
      <c r="B85" s="330"/>
      <c r="C85" s="103"/>
      <c r="D85" s="330"/>
      <c r="E85" s="104" t="s">
        <v>86</v>
      </c>
      <c r="F85" s="331"/>
      <c r="G85" s="104" t="s">
        <v>86</v>
      </c>
      <c r="H85" s="105"/>
      <c r="I85" s="104" t="s">
        <v>86</v>
      </c>
      <c r="J85" s="1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 s="200"/>
      <c r="AA85" s="203" t="s">
        <v>175</v>
      </c>
      <c r="AB85" s="204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</row>
    <row r="86" spans="1:39" x14ac:dyDescent="0.25">
      <c r="A86" s="178"/>
      <c r="B86" s="330"/>
      <c r="C86" s="103"/>
      <c r="D86" s="330"/>
      <c r="E86" s="104" t="s">
        <v>86</v>
      </c>
      <c r="F86" s="331"/>
      <c r="G86" s="104" t="s">
        <v>86</v>
      </c>
      <c r="H86" s="105"/>
      <c r="I86" s="104" t="s">
        <v>86</v>
      </c>
      <c r="J86" s="185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 s="200"/>
      <c r="AA86" s="203" t="s">
        <v>252</v>
      </c>
      <c r="AB86" s="204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</row>
    <row r="87" spans="1:39" x14ac:dyDescent="0.25">
      <c r="A87" s="178"/>
      <c r="B87" s="330"/>
      <c r="C87" s="103"/>
      <c r="D87" s="330"/>
      <c r="E87" s="104" t="s">
        <v>86</v>
      </c>
      <c r="F87" s="331"/>
      <c r="G87" s="104" t="s">
        <v>86</v>
      </c>
      <c r="H87" s="105"/>
      <c r="I87" s="104" t="s">
        <v>86</v>
      </c>
      <c r="J87" s="185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 s="200"/>
      <c r="AA87" s="203" t="s">
        <v>253</v>
      </c>
      <c r="AB87" s="204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</row>
    <row r="88" spans="1:39" x14ac:dyDescent="0.25">
      <c r="A88" s="178"/>
      <c r="B88" s="330"/>
      <c r="C88" s="103"/>
      <c r="D88" s="330"/>
      <c r="E88" s="104" t="s">
        <v>86</v>
      </c>
      <c r="F88" s="331"/>
      <c r="G88" s="104" t="s">
        <v>86</v>
      </c>
      <c r="H88" s="105"/>
      <c r="I88" s="104" t="s">
        <v>86</v>
      </c>
      <c r="J88" s="185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 s="200"/>
      <c r="AA88" s="203" t="s">
        <v>176</v>
      </c>
      <c r="AB88" s="204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</row>
    <row r="89" spans="1:39" x14ac:dyDescent="0.25">
      <c r="A89" s="178"/>
      <c r="B89" s="330"/>
      <c r="C89" s="103"/>
      <c r="D89" s="330"/>
      <c r="E89" s="104" t="s">
        <v>86</v>
      </c>
      <c r="F89" s="331"/>
      <c r="G89" s="104" t="s">
        <v>86</v>
      </c>
      <c r="H89" s="105"/>
      <c r="I89" s="104" t="s">
        <v>86</v>
      </c>
      <c r="J89" s="185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 s="200"/>
      <c r="AA89" s="203"/>
      <c r="AB89" s="204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</row>
    <row r="90" spans="1:39" x14ac:dyDescent="0.25">
      <c r="A90" s="178"/>
      <c r="B90" s="330"/>
      <c r="C90" s="103"/>
      <c r="D90" s="330"/>
      <c r="E90" s="104" t="s">
        <v>86</v>
      </c>
      <c r="F90" s="331"/>
      <c r="G90" s="104" t="s">
        <v>86</v>
      </c>
      <c r="H90" s="105"/>
      <c r="I90" s="104" t="s">
        <v>86</v>
      </c>
      <c r="J90" s="185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 s="200"/>
      <c r="AA90" s="205"/>
      <c r="AB90" s="206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</row>
    <row r="91" spans="1:39" x14ac:dyDescent="0.25">
      <c r="A91" s="178"/>
      <c r="B91" s="330"/>
      <c r="C91" s="103"/>
      <c r="D91" s="330"/>
      <c r="E91" s="104" t="s">
        <v>86</v>
      </c>
      <c r="F91" s="331"/>
      <c r="G91" s="104" t="s">
        <v>86</v>
      </c>
      <c r="H91" s="105"/>
      <c r="I91" s="104" t="s">
        <v>86</v>
      </c>
      <c r="J91" s="185"/>
    </row>
    <row r="92" spans="1:39" x14ac:dyDescent="0.25">
      <c r="A92" s="178"/>
      <c r="B92" s="330"/>
      <c r="C92" s="103"/>
      <c r="D92" s="330"/>
      <c r="E92" s="104" t="s">
        <v>86</v>
      </c>
      <c r="F92" s="331"/>
      <c r="G92" s="104" t="s">
        <v>86</v>
      </c>
      <c r="H92" s="105"/>
      <c r="I92" s="104" t="s">
        <v>86</v>
      </c>
      <c r="J92" s="185"/>
    </row>
    <row r="93" spans="1:39" x14ac:dyDescent="0.25">
      <c r="A93" s="178"/>
      <c r="B93" s="330"/>
      <c r="C93" s="103"/>
      <c r="D93" s="330"/>
      <c r="E93" s="104" t="s">
        <v>86</v>
      </c>
      <c r="F93" s="331"/>
      <c r="G93" s="104" t="s">
        <v>86</v>
      </c>
      <c r="H93" s="105"/>
      <c r="I93" s="104" t="s">
        <v>86</v>
      </c>
      <c r="J93" s="185"/>
    </row>
    <row r="94" spans="1:39" x14ac:dyDescent="0.25">
      <c r="A94" s="178"/>
      <c r="B94" s="330"/>
      <c r="C94" s="103"/>
      <c r="D94" s="330"/>
      <c r="E94" s="104" t="s">
        <v>86</v>
      </c>
      <c r="F94" s="331"/>
      <c r="G94" s="104" t="s">
        <v>86</v>
      </c>
      <c r="H94" s="105"/>
      <c r="I94" s="104" t="s">
        <v>86</v>
      </c>
      <c r="J94" s="185"/>
    </row>
    <row r="95" spans="1:39" x14ac:dyDescent="0.25">
      <c r="A95" s="178"/>
      <c r="B95" s="330"/>
      <c r="C95" s="103"/>
      <c r="D95" s="330"/>
      <c r="E95" s="104" t="s">
        <v>86</v>
      </c>
      <c r="F95" s="331"/>
      <c r="G95" s="104" t="s">
        <v>86</v>
      </c>
      <c r="H95" s="105"/>
      <c r="I95" s="104" t="s">
        <v>86</v>
      </c>
      <c r="J95" s="185"/>
    </row>
    <row r="96" spans="1:39" x14ac:dyDescent="0.25">
      <c r="A96" s="178"/>
      <c r="B96" s="330"/>
      <c r="C96" s="103"/>
      <c r="D96" s="330"/>
      <c r="E96" s="104" t="s">
        <v>86</v>
      </c>
      <c r="F96" s="331"/>
      <c r="G96" s="104" t="s">
        <v>86</v>
      </c>
      <c r="H96" s="105"/>
      <c r="I96" s="104" t="s">
        <v>86</v>
      </c>
      <c r="J96" s="185"/>
    </row>
    <row r="97" spans="1:17" x14ac:dyDescent="0.25">
      <c r="A97" s="178"/>
      <c r="B97" s="330"/>
      <c r="C97" s="103"/>
      <c r="D97" s="330"/>
      <c r="E97" s="104" t="s">
        <v>86</v>
      </c>
      <c r="F97" s="331"/>
      <c r="G97" s="104" t="s">
        <v>86</v>
      </c>
      <c r="H97" s="105"/>
      <c r="I97" s="104" t="s">
        <v>86</v>
      </c>
      <c r="J97" s="185"/>
    </row>
    <row r="98" spans="1:17" x14ac:dyDescent="0.25">
      <c r="A98" s="178"/>
      <c r="B98" s="330"/>
      <c r="C98" s="103"/>
      <c r="D98" s="330"/>
      <c r="E98" s="104" t="s">
        <v>86</v>
      </c>
      <c r="F98" s="331"/>
      <c r="G98" s="104" t="s">
        <v>86</v>
      </c>
      <c r="H98" s="105"/>
      <c r="I98" s="104" t="s">
        <v>86</v>
      </c>
      <c r="J98" s="185"/>
    </row>
    <row r="99" spans="1:17" x14ac:dyDescent="0.25">
      <c r="A99" s="178"/>
      <c r="B99" s="330"/>
      <c r="C99" s="103"/>
      <c r="D99" s="330"/>
      <c r="E99" s="104" t="s">
        <v>86</v>
      </c>
      <c r="F99" s="331"/>
      <c r="G99" s="104" t="s">
        <v>86</v>
      </c>
      <c r="H99" s="105"/>
      <c r="I99" s="104" t="s">
        <v>86</v>
      </c>
      <c r="J99" s="185"/>
    </row>
    <row r="100" spans="1:17" x14ac:dyDescent="0.25">
      <c r="A100" s="178"/>
      <c r="B100" s="330"/>
      <c r="C100" s="103"/>
      <c r="D100" s="330"/>
      <c r="E100" s="104" t="s">
        <v>86</v>
      </c>
      <c r="F100" s="331"/>
      <c r="G100" s="104" t="s">
        <v>86</v>
      </c>
      <c r="H100" s="105"/>
      <c r="I100" s="104" t="s">
        <v>86</v>
      </c>
      <c r="J100" s="185"/>
      <c r="P100" s="444"/>
      <c r="Q100" s="444"/>
    </row>
    <row r="101" spans="1:17" x14ac:dyDescent="0.25">
      <c r="A101" s="178"/>
      <c r="B101" s="330"/>
      <c r="C101" s="103"/>
      <c r="D101" s="330"/>
      <c r="E101" s="104" t="s">
        <v>86</v>
      </c>
      <c r="F101" s="331"/>
      <c r="G101" s="104" t="s">
        <v>86</v>
      </c>
      <c r="H101" s="105"/>
      <c r="I101" s="104" t="s">
        <v>86</v>
      </c>
      <c r="J101" s="185"/>
      <c r="P101" s="444"/>
      <c r="Q101" s="444"/>
    </row>
    <row r="102" spans="1:17" x14ac:dyDescent="0.25">
      <c r="A102" s="178"/>
      <c r="B102" s="330"/>
      <c r="C102" s="103"/>
      <c r="D102" s="330"/>
      <c r="E102" s="104" t="s">
        <v>86</v>
      </c>
      <c r="F102" s="331"/>
      <c r="G102" s="104" t="s">
        <v>86</v>
      </c>
      <c r="H102" s="105"/>
      <c r="I102" s="104" t="s">
        <v>86</v>
      </c>
      <c r="J102" s="185"/>
      <c r="P102" s="444"/>
      <c r="Q102" s="444"/>
    </row>
    <row r="103" spans="1:17" x14ac:dyDescent="0.25">
      <c r="A103" s="178"/>
      <c r="B103" s="330"/>
      <c r="C103" s="103"/>
      <c r="D103" s="330"/>
      <c r="E103" s="104" t="s">
        <v>86</v>
      </c>
      <c r="F103" s="331"/>
      <c r="G103" s="104" t="s">
        <v>86</v>
      </c>
      <c r="H103" s="105"/>
      <c r="I103" s="104" t="s">
        <v>86</v>
      </c>
      <c r="J103" s="185"/>
    </row>
    <row r="104" spans="1:17" x14ac:dyDescent="0.25">
      <c r="A104" s="178"/>
      <c r="B104" s="330"/>
      <c r="C104" s="103"/>
      <c r="D104" s="330"/>
      <c r="E104" s="104" t="s">
        <v>86</v>
      </c>
      <c r="F104" s="331"/>
      <c r="G104" s="104" t="s">
        <v>86</v>
      </c>
      <c r="H104" s="105"/>
      <c r="I104" s="104" t="s">
        <v>86</v>
      </c>
      <c r="J104" s="185"/>
    </row>
    <row r="105" spans="1:17" x14ac:dyDescent="0.25">
      <c r="A105" s="178"/>
      <c r="B105" s="330"/>
      <c r="C105" s="103"/>
      <c r="D105" s="330"/>
      <c r="E105" s="104" t="s">
        <v>86</v>
      </c>
      <c r="F105" s="331"/>
      <c r="G105" s="104" t="s">
        <v>86</v>
      </c>
      <c r="H105" s="105"/>
      <c r="I105" s="104" t="s">
        <v>86</v>
      </c>
      <c r="J105" s="185"/>
    </row>
    <row r="106" spans="1:17" x14ac:dyDescent="0.25">
      <c r="A106" s="178"/>
      <c r="B106" s="330"/>
      <c r="C106" s="103"/>
      <c r="D106" s="330"/>
      <c r="E106" s="104" t="s">
        <v>86</v>
      </c>
      <c r="F106" s="331"/>
      <c r="G106" s="104" t="s">
        <v>86</v>
      </c>
      <c r="H106" s="105"/>
      <c r="I106" s="104" t="s">
        <v>86</v>
      </c>
      <c r="J106" s="185"/>
    </row>
    <row r="107" spans="1:17" x14ac:dyDescent="0.25">
      <c r="A107" s="178"/>
      <c r="B107" s="330"/>
      <c r="C107" s="103"/>
      <c r="D107" s="330"/>
      <c r="E107" s="104" t="s">
        <v>86</v>
      </c>
      <c r="F107" s="331"/>
      <c r="G107" s="104" t="s">
        <v>86</v>
      </c>
      <c r="H107" s="105"/>
      <c r="I107" s="104" t="s">
        <v>86</v>
      </c>
      <c r="J107" s="185"/>
    </row>
    <row r="108" spans="1:17" x14ac:dyDescent="0.25">
      <c r="A108" s="178"/>
      <c r="B108" s="330"/>
      <c r="C108" s="103"/>
      <c r="D108" s="330"/>
      <c r="E108" s="104" t="s">
        <v>86</v>
      </c>
      <c r="F108" s="331"/>
      <c r="G108" s="104" t="s">
        <v>86</v>
      </c>
      <c r="H108" s="105"/>
      <c r="I108" s="104" t="s">
        <v>86</v>
      </c>
      <c r="J108" s="185"/>
    </row>
    <row r="109" spans="1:17" x14ac:dyDescent="0.25">
      <c r="A109" s="178"/>
      <c r="B109" s="330"/>
      <c r="C109" s="103"/>
      <c r="D109" s="330"/>
      <c r="E109" s="104" t="s">
        <v>86</v>
      </c>
      <c r="F109" s="331"/>
      <c r="G109" s="104" t="s">
        <v>86</v>
      </c>
      <c r="H109" s="105"/>
      <c r="I109" s="104" t="s">
        <v>86</v>
      </c>
      <c r="J109" s="185"/>
    </row>
    <row r="110" spans="1:17" x14ac:dyDescent="0.25">
      <c r="A110" s="178"/>
      <c r="B110" s="330"/>
      <c r="C110" s="103"/>
      <c r="D110" s="330"/>
      <c r="E110" s="104" t="s">
        <v>86</v>
      </c>
      <c r="F110" s="331"/>
      <c r="G110" s="104" t="s">
        <v>86</v>
      </c>
      <c r="H110" s="105"/>
      <c r="I110" s="104" t="s">
        <v>86</v>
      </c>
      <c r="J110" s="185"/>
    </row>
    <row r="111" spans="1:17" x14ac:dyDescent="0.25">
      <c r="A111" s="178"/>
      <c r="B111" s="330"/>
      <c r="C111" s="103"/>
      <c r="D111" s="330"/>
      <c r="E111" s="104" t="s">
        <v>86</v>
      </c>
      <c r="F111" s="331"/>
      <c r="G111" s="104" t="s">
        <v>86</v>
      </c>
      <c r="H111" s="105"/>
      <c r="I111" s="104" t="s">
        <v>86</v>
      </c>
      <c r="J111" s="185"/>
    </row>
    <row r="112" spans="1:17" x14ac:dyDescent="0.25">
      <c r="A112" s="178"/>
      <c r="B112" s="330"/>
      <c r="C112" s="103"/>
      <c r="D112" s="330"/>
      <c r="E112" s="104" t="s">
        <v>86</v>
      </c>
      <c r="F112" s="331"/>
      <c r="G112" s="104" t="s">
        <v>86</v>
      </c>
      <c r="H112" s="105"/>
      <c r="I112" s="104" t="s">
        <v>86</v>
      </c>
      <c r="J112" s="185"/>
    </row>
    <row r="113" spans="1:17" x14ac:dyDescent="0.25">
      <c r="A113" s="178"/>
      <c r="B113" s="330"/>
      <c r="C113" s="103"/>
      <c r="D113" s="330"/>
      <c r="E113" s="104" t="s">
        <v>86</v>
      </c>
      <c r="F113" s="331"/>
      <c r="G113" s="104" t="s">
        <v>86</v>
      </c>
      <c r="H113" s="105"/>
      <c r="I113" s="104" t="s">
        <v>86</v>
      </c>
      <c r="J113" s="185"/>
    </row>
    <row r="114" spans="1:17" x14ac:dyDescent="0.25">
      <c r="A114" s="178"/>
      <c r="B114" s="330"/>
      <c r="C114" s="103"/>
      <c r="D114" s="330"/>
      <c r="E114" s="104" t="s">
        <v>86</v>
      </c>
      <c r="F114" s="331"/>
      <c r="G114" s="104" t="s">
        <v>86</v>
      </c>
      <c r="H114" s="105"/>
      <c r="I114" s="104" t="s">
        <v>86</v>
      </c>
      <c r="J114" s="185"/>
    </row>
    <row r="115" spans="1:17" x14ac:dyDescent="0.25">
      <c r="A115" s="178"/>
      <c r="B115" s="330"/>
      <c r="C115" s="103"/>
      <c r="D115" s="330"/>
      <c r="E115" s="104" t="s">
        <v>86</v>
      </c>
      <c r="F115" s="331"/>
      <c r="G115" s="104" t="s">
        <v>86</v>
      </c>
      <c r="H115" s="105"/>
      <c r="I115" s="104" t="s">
        <v>86</v>
      </c>
      <c r="J115" s="185"/>
    </row>
    <row r="116" spans="1:17" x14ac:dyDescent="0.25">
      <c r="A116" s="178"/>
      <c r="B116" s="330"/>
      <c r="C116" s="103"/>
      <c r="D116" s="330"/>
      <c r="E116" s="104" t="s">
        <v>86</v>
      </c>
      <c r="F116" s="331"/>
      <c r="G116" s="104" t="s">
        <v>86</v>
      </c>
      <c r="H116" s="105"/>
      <c r="I116" s="104" t="s">
        <v>86</v>
      </c>
      <c r="J116" s="185"/>
    </row>
    <row r="117" spans="1:17" x14ac:dyDescent="0.25">
      <c r="A117" s="178"/>
      <c r="B117" s="330"/>
      <c r="C117" s="103"/>
      <c r="D117" s="330"/>
      <c r="E117" s="104" t="s">
        <v>86</v>
      </c>
      <c r="F117" s="331"/>
      <c r="G117" s="104" t="s">
        <v>86</v>
      </c>
      <c r="H117" s="105"/>
      <c r="I117" s="104" t="s">
        <v>86</v>
      </c>
      <c r="J117" s="185"/>
    </row>
    <row r="118" spans="1:17" x14ac:dyDescent="0.25">
      <c r="A118" s="178"/>
      <c r="B118" s="330"/>
      <c r="C118" s="103"/>
      <c r="D118" s="330"/>
      <c r="E118" s="104" t="s">
        <v>86</v>
      </c>
      <c r="F118" s="331"/>
      <c r="G118" s="104" t="s">
        <v>86</v>
      </c>
      <c r="H118" s="105"/>
      <c r="I118" s="104" t="s">
        <v>86</v>
      </c>
      <c r="J118" s="185"/>
    </row>
    <row r="119" spans="1:17" x14ac:dyDescent="0.25">
      <c r="A119" s="178"/>
      <c r="B119" s="330"/>
      <c r="C119" s="103"/>
      <c r="D119" s="330"/>
      <c r="E119" s="104" t="s">
        <v>86</v>
      </c>
      <c r="F119" s="331"/>
      <c r="G119" s="104" t="s">
        <v>86</v>
      </c>
      <c r="H119" s="105"/>
      <c r="I119" s="104" t="s">
        <v>86</v>
      </c>
      <c r="J119" s="185"/>
    </row>
    <row r="120" spans="1:17" x14ac:dyDescent="0.25">
      <c r="A120" s="178"/>
      <c r="B120" s="330"/>
      <c r="C120" s="103"/>
      <c r="D120" s="330"/>
      <c r="E120" s="104" t="s">
        <v>86</v>
      </c>
      <c r="F120" s="331"/>
      <c r="G120" s="104" t="s">
        <v>86</v>
      </c>
      <c r="H120" s="105"/>
      <c r="I120" s="104" t="s">
        <v>86</v>
      </c>
      <c r="J120" s="185"/>
    </row>
    <row r="121" spans="1:17" x14ac:dyDescent="0.25">
      <c r="A121" s="178"/>
      <c r="B121" s="330"/>
      <c r="C121" s="103"/>
      <c r="D121" s="330"/>
      <c r="E121" s="104" t="s">
        <v>86</v>
      </c>
      <c r="F121" s="331"/>
      <c r="G121" s="104" t="s">
        <v>86</v>
      </c>
      <c r="H121" s="105"/>
      <c r="I121" s="104" t="s">
        <v>86</v>
      </c>
      <c r="J121" s="185"/>
    </row>
    <row r="122" spans="1:17" x14ac:dyDescent="0.25">
      <c r="A122" s="178"/>
      <c r="B122" s="330"/>
      <c r="C122" s="103"/>
      <c r="D122" s="330"/>
      <c r="E122" s="104" t="s">
        <v>86</v>
      </c>
      <c r="F122" s="331"/>
      <c r="G122" s="104" t="s">
        <v>86</v>
      </c>
      <c r="H122" s="105"/>
      <c r="I122" s="104" t="s">
        <v>86</v>
      </c>
      <c r="J122" s="185"/>
    </row>
    <row r="123" spans="1:17" x14ac:dyDescent="0.25">
      <c r="A123" s="178"/>
      <c r="B123" s="330"/>
      <c r="C123" s="103"/>
      <c r="D123" s="330"/>
      <c r="E123" s="104" t="s">
        <v>86</v>
      </c>
      <c r="F123" s="331"/>
      <c r="G123" s="104" t="s">
        <v>86</v>
      </c>
      <c r="H123" s="105"/>
      <c r="I123" s="104" t="s">
        <v>86</v>
      </c>
      <c r="J123" s="185"/>
    </row>
    <row r="124" spans="1:17" x14ac:dyDescent="0.25">
      <c r="A124" s="178"/>
      <c r="B124" s="330"/>
      <c r="C124" s="103"/>
      <c r="D124" s="330"/>
      <c r="E124" s="104" t="s">
        <v>86</v>
      </c>
      <c r="F124" s="331"/>
      <c r="G124" s="104" t="s">
        <v>86</v>
      </c>
      <c r="H124" s="105"/>
      <c r="I124" s="104" t="s">
        <v>86</v>
      </c>
      <c r="J124" s="185"/>
    </row>
    <row r="125" spans="1:17" x14ac:dyDescent="0.25">
      <c r="A125" s="178"/>
      <c r="B125" s="330"/>
      <c r="C125" s="103"/>
      <c r="D125" s="330"/>
      <c r="E125" s="104" t="s">
        <v>86</v>
      </c>
      <c r="F125" s="331"/>
      <c r="G125" s="104" t="s">
        <v>86</v>
      </c>
      <c r="H125" s="105"/>
      <c r="I125" s="104" t="s">
        <v>86</v>
      </c>
      <c r="J125" s="185"/>
    </row>
    <row r="126" spans="1:17" x14ac:dyDescent="0.25">
      <c r="A126" s="178"/>
      <c r="B126" s="330"/>
      <c r="C126" s="103"/>
      <c r="D126" s="330"/>
      <c r="E126" s="104" t="s">
        <v>86</v>
      </c>
      <c r="F126" s="331"/>
      <c r="G126" s="104" t="s">
        <v>86</v>
      </c>
      <c r="H126" s="105"/>
      <c r="I126" s="104" t="s">
        <v>86</v>
      </c>
      <c r="J126" s="185"/>
    </row>
    <row r="127" spans="1:17" x14ac:dyDescent="0.25">
      <c r="A127" s="178"/>
      <c r="B127" s="330"/>
      <c r="C127" s="103"/>
      <c r="D127" s="330"/>
      <c r="E127" s="104" t="s">
        <v>86</v>
      </c>
      <c r="F127" s="331"/>
      <c r="G127" s="104" t="s">
        <v>86</v>
      </c>
      <c r="H127" s="105"/>
      <c r="I127" s="104" t="s">
        <v>86</v>
      </c>
      <c r="J127" s="185"/>
      <c r="P127" s="444"/>
      <c r="Q127" s="444"/>
    </row>
    <row r="128" spans="1:17" x14ac:dyDescent="0.25">
      <c r="A128" s="178"/>
      <c r="B128" s="330"/>
      <c r="C128" s="103"/>
      <c r="D128" s="330"/>
      <c r="E128" s="104" t="s">
        <v>86</v>
      </c>
      <c r="F128" s="331"/>
      <c r="G128" s="104" t="s">
        <v>86</v>
      </c>
      <c r="H128" s="105"/>
      <c r="I128" s="104" t="s">
        <v>86</v>
      </c>
      <c r="J128" s="185"/>
      <c r="P128" s="444"/>
      <c r="Q128" s="444"/>
    </row>
    <row r="129" spans="1:17" x14ac:dyDescent="0.25">
      <c r="A129" s="178"/>
      <c r="B129" s="330"/>
      <c r="C129" s="103"/>
      <c r="D129" s="330"/>
      <c r="E129" s="104" t="s">
        <v>86</v>
      </c>
      <c r="F129" s="331"/>
      <c r="G129" s="104" t="s">
        <v>86</v>
      </c>
      <c r="H129" s="105"/>
      <c r="I129" s="104" t="s">
        <v>86</v>
      </c>
      <c r="J129" s="185"/>
      <c r="P129" s="444"/>
      <c r="Q129" s="444"/>
    </row>
    <row r="130" spans="1:17" x14ac:dyDescent="0.25">
      <c r="A130" s="178"/>
      <c r="B130" s="330"/>
      <c r="C130" s="103"/>
      <c r="D130" s="330"/>
      <c r="E130" s="104" t="s">
        <v>86</v>
      </c>
      <c r="F130" s="331"/>
      <c r="G130" s="104" t="s">
        <v>86</v>
      </c>
      <c r="H130" s="105"/>
      <c r="I130" s="104" t="s">
        <v>86</v>
      </c>
      <c r="J130" s="185"/>
    </row>
    <row r="131" spans="1:17" x14ac:dyDescent="0.25">
      <c r="A131" s="178"/>
      <c r="B131" s="330"/>
      <c r="C131" s="103"/>
      <c r="D131" s="330"/>
      <c r="E131" s="104" t="s">
        <v>86</v>
      </c>
      <c r="F131" s="331"/>
      <c r="G131" s="104" t="s">
        <v>86</v>
      </c>
      <c r="H131" s="105"/>
      <c r="I131" s="104" t="s">
        <v>86</v>
      </c>
      <c r="J131" s="185"/>
    </row>
    <row r="132" spans="1:17" x14ac:dyDescent="0.25">
      <c r="A132" s="178"/>
      <c r="B132" s="330"/>
      <c r="C132" s="103"/>
      <c r="D132" s="330"/>
      <c r="E132" s="104" t="s">
        <v>86</v>
      </c>
      <c r="F132" s="331"/>
      <c r="G132" s="104" t="s">
        <v>86</v>
      </c>
      <c r="H132" s="105"/>
      <c r="I132" s="104" t="s">
        <v>86</v>
      </c>
      <c r="J132" s="185"/>
    </row>
    <row r="133" spans="1:17" x14ac:dyDescent="0.25">
      <c r="A133" s="178"/>
      <c r="B133" s="330"/>
      <c r="C133" s="103"/>
      <c r="D133" s="330"/>
      <c r="E133" s="104" t="s">
        <v>86</v>
      </c>
      <c r="F133" s="331"/>
      <c r="G133" s="104" t="s">
        <v>86</v>
      </c>
      <c r="H133" s="105"/>
      <c r="I133" s="104" t="s">
        <v>86</v>
      </c>
      <c r="J133" s="185"/>
    </row>
    <row r="134" spans="1:17" x14ac:dyDescent="0.25">
      <c r="A134" s="178"/>
      <c r="B134" s="330"/>
      <c r="C134" s="103"/>
      <c r="D134" s="330"/>
      <c r="E134" s="104" t="s">
        <v>86</v>
      </c>
      <c r="F134" s="331"/>
      <c r="G134" s="104" t="s">
        <v>86</v>
      </c>
      <c r="H134" s="105"/>
      <c r="I134" s="104" t="s">
        <v>86</v>
      </c>
      <c r="J134" s="185"/>
    </row>
    <row r="135" spans="1:17" x14ac:dyDescent="0.25">
      <c r="A135" s="178"/>
      <c r="B135" s="330"/>
      <c r="C135" s="103"/>
      <c r="D135" s="330"/>
      <c r="E135" s="104" t="s">
        <v>86</v>
      </c>
      <c r="F135" s="331"/>
      <c r="G135" s="104" t="s">
        <v>86</v>
      </c>
      <c r="H135" s="105"/>
      <c r="I135" s="104" t="s">
        <v>86</v>
      </c>
      <c r="J135" s="185"/>
    </row>
    <row r="136" spans="1:17" x14ac:dyDescent="0.25">
      <c r="A136" s="178"/>
      <c r="B136" s="330"/>
      <c r="C136" s="103"/>
      <c r="D136" s="330"/>
      <c r="E136" s="104" t="s">
        <v>86</v>
      </c>
      <c r="F136" s="331"/>
      <c r="G136" s="104" t="s">
        <v>86</v>
      </c>
      <c r="H136" s="105"/>
      <c r="I136" s="104" t="s">
        <v>86</v>
      </c>
      <c r="J136" s="185"/>
    </row>
    <row r="137" spans="1:17" x14ac:dyDescent="0.25">
      <c r="A137" s="178"/>
      <c r="B137" s="330"/>
      <c r="C137" s="103"/>
      <c r="D137" s="330"/>
      <c r="E137" s="104" t="s">
        <v>86</v>
      </c>
      <c r="F137" s="331"/>
      <c r="G137" s="104" t="s">
        <v>86</v>
      </c>
      <c r="H137" s="105"/>
      <c r="I137" s="104" t="s">
        <v>86</v>
      </c>
      <c r="J137" s="185"/>
    </row>
    <row r="138" spans="1:17" customFormat="1" x14ac:dyDescent="0.25">
      <c r="A138" s="178"/>
      <c r="B138" s="330"/>
      <c r="C138" s="103"/>
      <c r="D138" s="330"/>
      <c r="E138" s="104" t="s">
        <v>86</v>
      </c>
      <c r="F138" s="331"/>
      <c r="G138" s="104" t="s">
        <v>86</v>
      </c>
      <c r="H138" s="105"/>
      <c r="I138" s="104" t="s">
        <v>86</v>
      </c>
      <c r="J138" s="185"/>
      <c r="L138" s="200"/>
      <c r="M138" s="200"/>
      <c r="N138" s="200"/>
      <c r="O138" s="200"/>
      <c r="P138" s="200"/>
      <c r="Q138" s="200"/>
    </row>
    <row r="139" spans="1:17" customFormat="1" x14ac:dyDescent="0.25">
      <c r="A139" s="178"/>
      <c r="B139" s="330"/>
      <c r="C139" s="103"/>
      <c r="D139" s="330"/>
      <c r="E139" s="104" t="s">
        <v>86</v>
      </c>
      <c r="F139" s="331"/>
      <c r="G139" s="104" t="s">
        <v>86</v>
      </c>
      <c r="H139" s="105"/>
      <c r="I139" s="104" t="s">
        <v>86</v>
      </c>
      <c r="J139" s="185"/>
      <c r="L139" s="200"/>
      <c r="M139" s="200"/>
      <c r="N139" s="200"/>
      <c r="O139" s="200"/>
      <c r="P139" s="200"/>
      <c r="Q139" s="200"/>
    </row>
    <row r="140" spans="1:17" customFormat="1" x14ac:dyDescent="0.25">
      <c r="A140" s="178"/>
      <c r="B140" s="330"/>
      <c r="C140" s="103"/>
      <c r="D140" s="330"/>
      <c r="E140" s="104" t="s">
        <v>86</v>
      </c>
      <c r="F140" s="331"/>
      <c r="G140" s="104" t="s">
        <v>86</v>
      </c>
      <c r="H140" s="105"/>
      <c r="I140" s="104" t="s">
        <v>86</v>
      </c>
      <c r="J140" s="185"/>
      <c r="L140" s="200"/>
      <c r="M140" s="200"/>
      <c r="N140" s="200"/>
      <c r="O140" s="200"/>
      <c r="P140" s="200"/>
      <c r="Q140" s="200"/>
    </row>
    <row r="141" spans="1:17" customFormat="1" x14ac:dyDescent="0.25">
      <c r="A141" s="178"/>
      <c r="B141" s="330"/>
      <c r="C141" s="103"/>
      <c r="D141" s="330"/>
      <c r="E141" s="104" t="s">
        <v>86</v>
      </c>
      <c r="F141" s="331"/>
      <c r="G141" s="104" t="s">
        <v>86</v>
      </c>
      <c r="H141" s="105"/>
      <c r="I141" s="104" t="s">
        <v>86</v>
      </c>
      <c r="J141" s="185"/>
      <c r="L141" s="200"/>
      <c r="M141" s="200"/>
      <c r="N141" s="200"/>
      <c r="O141" s="200"/>
      <c r="P141" s="200"/>
      <c r="Q141" s="200"/>
    </row>
    <row r="142" spans="1:17" customFormat="1" x14ac:dyDescent="0.25">
      <c r="A142" s="178"/>
      <c r="B142" s="330"/>
      <c r="C142" s="103"/>
      <c r="D142" s="330"/>
      <c r="E142" s="104" t="s">
        <v>86</v>
      </c>
      <c r="F142" s="331"/>
      <c r="G142" s="104" t="s">
        <v>86</v>
      </c>
      <c r="H142" s="105"/>
      <c r="I142" s="104" t="s">
        <v>86</v>
      </c>
      <c r="J142" s="185"/>
      <c r="L142" s="200"/>
      <c r="M142" s="200"/>
      <c r="N142" s="200"/>
      <c r="O142" s="200"/>
      <c r="P142" s="200"/>
      <c r="Q142" s="200"/>
    </row>
    <row r="143" spans="1:17" customFormat="1" ht="15.75" thickBot="1" x14ac:dyDescent="0.3">
      <c r="A143" s="449" t="s">
        <v>191</v>
      </c>
      <c r="B143" s="450"/>
      <c r="C143" s="91"/>
      <c r="D143" s="91"/>
      <c r="E143" s="50" t="s">
        <v>86</v>
      </c>
      <c r="F143" s="208">
        <f>SUM($F$8:$F$142)</f>
        <v>0</v>
      </c>
      <c r="G143" s="6" t="s">
        <v>86</v>
      </c>
      <c r="H143" s="208">
        <f>SUM($H$8:$H$142)</f>
        <v>0</v>
      </c>
      <c r="I143" s="50" t="s">
        <v>86</v>
      </c>
      <c r="J143" s="209">
        <f>SUM($J$8:$J$142)</f>
        <v>0</v>
      </c>
      <c r="L143" s="3" t="s">
        <v>639</v>
      </c>
      <c r="M143" s="199"/>
      <c r="N143" s="207"/>
      <c r="O143" s="207"/>
      <c r="P143" s="207"/>
      <c r="Q143" s="207"/>
    </row>
    <row r="144" spans="1:17" customFormat="1" ht="16.5" thickTop="1" thickBot="1" x14ac:dyDescent="0.3">
      <c r="A144" s="179"/>
      <c r="J144" s="186"/>
      <c r="L144" s="3" t="s">
        <v>640</v>
      </c>
      <c r="M144" s="199"/>
      <c r="N144" s="207"/>
      <c r="O144" s="207"/>
      <c r="P144" s="207"/>
      <c r="Q144" s="207"/>
    </row>
    <row r="145" spans="1:17" customFormat="1" ht="15.75" thickBot="1" x14ac:dyDescent="0.3">
      <c r="A145" s="179"/>
      <c r="B145" s="163" t="s">
        <v>266</v>
      </c>
      <c r="G145" t="s">
        <v>86</v>
      </c>
      <c r="H145" s="52">
        <f>$F$143</f>
        <v>0</v>
      </c>
      <c r="I145" s="53"/>
      <c r="J145" s="186"/>
      <c r="L145" s="239" t="s">
        <v>641</v>
      </c>
      <c r="M145" s="240"/>
      <c r="N145" s="241"/>
      <c r="O145" s="241"/>
      <c r="P145" s="241"/>
      <c r="Q145" s="241"/>
    </row>
    <row r="146" spans="1:17" customFormat="1" ht="15.75" thickBot="1" x14ac:dyDescent="0.3">
      <c r="A146" s="179"/>
      <c r="B146" s="163" t="s">
        <v>267</v>
      </c>
      <c r="G146" t="s">
        <v>86</v>
      </c>
      <c r="H146" s="52">
        <f>$H$143</f>
        <v>0</v>
      </c>
      <c r="I146" s="53"/>
      <c r="J146" s="186"/>
      <c r="L146" s="3" t="s">
        <v>642</v>
      </c>
      <c r="M146" s="199"/>
      <c r="N146" s="207"/>
      <c r="O146" s="207"/>
      <c r="P146" s="207"/>
      <c r="Q146" s="207"/>
    </row>
    <row r="147" spans="1:17" customFormat="1" ht="15.75" thickBot="1" x14ac:dyDescent="0.3">
      <c r="A147" s="179"/>
      <c r="B147" s="163" t="s">
        <v>268</v>
      </c>
      <c r="G147" t="s">
        <v>86</v>
      </c>
      <c r="H147" s="52">
        <f>$J$143</f>
        <v>0</v>
      </c>
      <c r="I147" s="53"/>
      <c r="J147" s="186"/>
      <c r="L147" s="3" t="s">
        <v>643</v>
      </c>
      <c r="M147" s="199"/>
      <c r="N147" s="207"/>
      <c r="O147" s="207"/>
      <c r="P147" s="207"/>
      <c r="Q147" s="207"/>
    </row>
    <row r="148" spans="1:17" customFormat="1" ht="16.5" thickTop="1" thickBot="1" x14ac:dyDescent="0.3">
      <c r="A148" s="179"/>
      <c r="B148" s="6" t="s">
        <v>269</v>
      </c>
      <c r="I148" s="50" t="s">
        <v>86</v>
      </c>
      <c r="J148" s="187">
        <f>SUM($H$145:$H$147)</f>
        <v>0</v>
      </c>
      <c r="L148" s="199" t="s">
        <v>644</v>
      </c>
      <c r="M148" s="199"/>
      <c r="N148" s="207"/>
      <c r="O148" s="207"/>
      <c r="P148" s="207"/>
      <c r="Q148" s="207"/>
    </row>
    <row r="149" spans="1:17" customFormat="1" ht="15.75" thickTop="1" x14ac:dyDescent="0.25">
      <c r="A149" s="179"/>
      <c r="B149" s="6"/>
      <c r="I149" s="50"/>
      <c r="J149" s="198"/>
      <c r="L149" s="200"/>
      <c r="M149" s="200"/>
      <c r="N149" s="200"/>
      <c r="O149" s="200"/>
      <c r="P149" s="200"/>
      <c r="Q149" s="200"/>
    </row>
    <row r="150" spans="1:17" customFormat="1" ht="15.75" thickBot="1" x14ac:dyDescent="0.3">
      <c r="A150" s="180"/>
      <c r="B150" s="26" t="s">
        <v>253</v>
      </c>
      <c r="C150" s="171">
        <f>COUNTIF($C$8:$C$142,$B$150)</f>
        <v>0</v>
      </c>
      <c r="D150" s="26"/>
      <c r="E150" s="26"/>
      <c r="F150" s="26"/>
      <c r="G150" s="26"/>
      <c r="H150" s="26"/>
      <c r="I150" s="26"/>
      <c r="J150" s="188"/>
      <c r="L150" s="207" t="s">
        <v>420</v>
      </c>
      <c r="M150" s="207"/>
      <c r="N150" s="207"/>
      <c r="O150" s="207"/>
      <c r="P150" s="207"/>
      <c r="Q150" s="200"/>
    </row>
    <row r="151" spans="1:17" customFormat="1" ht="15.75" thickBot="1" x14ac:dyDescent="0.3">
      <c r="A151" s="182" t="s">
        <v>193</v>
      </c>
      <c r="B151" s="170">
        <f>COUNTA($A$8:$A$142)</f>
        <v>0</v>
      </c>
      <c r="C151" s="12"/>
      <c r="D151" s="12"/>
      <c r="E151" s="12"/>
      <c r="F151" s="12"/>
      <c r="G151" s="12"/>
      <c r="H151" s="12"/>
      <c r="I151" s="12"/>
      <c r="J151" s="189"/>
      <c r="L151" s="207" t="s">
        <v>450</v>
      </c>
      <c r="M151" s="207"/>
      <c r="N151" s="207"/>
      <c r="O151" s="207"/>
      <c r="P151" s="207"/>
      <c r="Q151" s="200"/>
    </row>
    <row r="152" spans="1:17" customFormat="1" ht="15.75" thickTop="1" x14ac:dyDescent="0.25">
      <c r="A152" s="179"/>
      <c r="B152" s="7"/>
      <c r="J152" s="186"/>
      <c r="L152" s="200"/>
      <c r="M152" s="200"/>
      <c r="N152" s="200"/>
      <c r="O152" s="200"/>
      <c r="P152" s="200"/>
      <c r="Q152" s="200"/>
    </row>
    <row r="153" spans="1:17" customFormat="1" x14ac:dyDescent="0.25">
      <c r="A153" s="182" t="s">
        <v>428</v>
      </c>
      <c r="B153" s="7"/>
      <c r="C153" s="163"/>
      <c r="D153" s="163"/>
      <c r="E153" s="163"/>
      <c r="F153" s="163"/>
      <c r="G153" s="163"/>
      <c r="H153" s="163"/>
      <c r="J153" s="186"/>
      <c r="L153" s="200"/>
      <c r="M153" s="200"/>
      <c r="N153" s="200"/>
      <c r="O153" s="200"/>
      <c r="P153" s="200"/>
      <c r="Q153" s="200"/>
    </row>
    <row r="154" spans="1:17" customFormat="1" x14ac:dyDescent="0.25">
      <c r="A154" s="181" t="s">
        <v>114</v>
      </c>
      <c r="B154" s="169">
        <f>+B206+B208+B210</f>
        <v>0</v>
      </c>
      <c r="J154" s="186"/>
      <c r="L154" s="207" t="s">
        <v>421</v>
      </c>
      <c r="M154" s="207"/>
      <c r="N154" s="207"/>
      <c r="O154" s="207"/>
      <c r="P154" s="207"/>
      <c r="Q154" s="200"/>
    </row>
    <row r="155" spans="1:17" customFormat="1" x14ac:dyDescent="0.25">
      <c r="A155" s="181" t="s">
        <v>118</v>
      </c>
      <c r="B155" s="169">
        <f>+B188+B190+B192</f>
        <v>0</v>
      </c>
      <c r="J155" s="186"/>
      <c r="L155" s="207" t="s">
        <v>422</v>
      </c>
      <c r="M155" s="207"/>
      <c r="N155" s="207"/>
      <c r="O155" s="207"/>
      <c r="P155" s="207"/>
      <c r="Q155" s="200"/>
    </row>
    <row r="156" spans="1:17" customFormat="1" x14ac:dyDescent="0.25">
      <c r="A156" s="181" t="s">
        <v>645</v>
      </c>
      <c r="B156" s="169">
        <f>+B164+B166+B168+B170+B172+B174+B176+B178+B180+B200+B202+B204+B212+B214+B216+B218+B220+B222+B224+B226+B228+B230+B232+B234</f>
        <v>0</v>
      </c>
      <c r="J156" s="186"/>
      <c r="L156" s="207" t="s">
        <v>646</v>
      </c>
      <c r="M156" s="207"/>
      <c r="N156" s="207"/>
      <c r="O156" s="207"/>
      <c r="P156" s="207"/>
      <c r="Q156" s="200"/>
    </row>
    <row r="157" spans="1:17" customFormat="1" x14ac:dyDescent="0.25">
      <c r="A157" s="181" t="s">
        <v>186</v>
      </c>
      <c r="B157" s="169">
        <f>+B182+B184+B186</f>
        <v>0</v>
      </c>
      <c r="J157" s="186"/>
      <c r="L157" s="207" t="s">
        <v>423</v>
      </c>
      <c r="M157" s="207"/>
      <c r="N157" s="207"/>
      <c r="O157" s="207"/>
      <c r="P157" s="207"/>
      <c r="Q157" s="200"/>
    </row>
    <row r="158" spans="1:17" customFormat="1" x14ac:dyDescent="0.25">
      <c r="A158" s="181" t="s">
        <v>90</v>
      </c>
      <c r="B158" s="169">
        <f>+B194+B196+B198</f>
        <v>0</v>
      </c>
      <c r="J158" s="186"/>
      <c r="L158" s="207" t="s">
        <v>424</v>
      </c>
      <c r="M158" s="207"/>
      <c r="N158" s="207"/>
      <c r="O158" s="207"/>
      <c r="P158" s="207"/>
      <c r="Q158" s="200"/>
    </row>
    <row r="159" spans="1:17" customFormat="1" x14ac:dyDescent="0.25">
      <c r="A159" s="181" t="s">
        <v>192</v>
      </c>
      <c r="B159" s="169">
        <f>+B230+B232+B234</f>
        <v>0</v>
      </c>
      <c r="J159" s="186"/>
      <c r="L159" s="207" t="s">
        <v>425</v>
      </c>
      <c r="M159" s="207"/>
      <c r="N159" s="207"/>
      <c r="O159" s="207"/>
      <c r="P159" s="207"/>
      <c r="Q159" s="200"/>
    </row>
    <row r="160" spans="1:17" customFormat="1" x14ac:dyDescent="0.25">
      <c r="A160" s="181" t="s">
        <v>358</v>
      </c>
      <c r="B160" s="169">
        <f>+B171+B173+B175+B177+B179+B181+B183+B185+B187+B189+B191+B193+B195+B197+B199+B201+B203+B205+B207+B209+B211+B219+B221+B223+B231+B233+B235</f>
        <v>0</v>
      </c>
      <c r="J160" s="186"/>
      <c r="L160" s="207" t="s">
        <v>426</v>
      </c>
      <c r="M160" s="207"/>
      <c r="N160" s="207"/>
      <c r="O160" s="207"/>
      <c r="P160" s="207"/>
      <c r="Q160" s="200"/>
    </row>
    <row r="161" spans="1:25" ht="15.75" thickBot="1" x14ac:dyDescent="0.3">
      <c r="A161" s="181" t="s">
        <v>193</v>
      </c>
      <c r="B161" s="170">
        <f>SUM(B154:B160)</f>
        <v>0</v>
      </c>
      <c r="C161" s="21"/>
      <c r="J161" s="186"/>
      <c r="L161" s="207" t="s">
        <v>427</v>
      </c>
      <c r="M161" s="207"/>
      <c r="N161" s="207"/>
    </row>
    <row r="162" spans="1:25" ht="15.75" thickTop="1" x14ac:dyDescent="0.25">
      <c r="A162" s="179"/>
      <c r="B162" s="7"/>
      <c r="J162" s="186"/>
    </row>
    <row r="163" spans="1:25" s="316" customFormat="1" ht="11.25" x14ac:dyDescent="0.2">
      <c r="A163" s="313" t="s">
        <v>429</v>
      </c>
      <c r="B163" s="314"/>
      <c r="C163" s="315"/>
      <c r="D163" s="315"/>
      <c r="E163" s="315"/>
      <c r="F163" s="315"/>
      <c r="G163" s="315"/>
      <c r="H163" s="315"/>
      <c r="J163" s="317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</row>
    <row r="164" spans="1:25" s="316" customFormat="1" ht="11.25" x14ac:dyDescent="0.2">
      <c r="A164" s="183" t="s">
        <v>659</v>
      </c>
      <c r="B164" s="319">
        <f>COUNTIF($B$8:$B$142,$A$164)</f>
        <v>0</v>
      </c>
      <c r="C164" s="162"/>
      <c r="E164" s="318"/>
      <c r="J164" s="317"/>
      <c r="L164" s="162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</row>
    <row r="165" spans="1:25" s="316" customFormat="1" ht="11.25" x14ac:dyDescent="0.2">
      <c r="A165" s="183" t="s">
        <v>660</v>
      </c>
      <c r="B165" s="319">
        <f>COUNTIF($B$8:$B$142,$A$165)</f>
        <v>0</v>
      </c>
      <c r="C165" s="162"/>
      <c r="E165" s="318"/>
      <c r="J165" s="317"/>
      <c r="L165" s="162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</row>
    <row r="166" spans="1:25" s="316" customFormat="1" ht="11.25" x14ac:dyDescent="0.2">
      <c r="A166" s="183" t="s">
        <v>586</v>
      </c>
      <c r="B166" s="319">
        <f>COUNTIF($B$8:$B$142,$A$166)</f>
        <v>0</v>
      </c>
      <c r="C166" s="162"/>
      <c r="E166" s="318"/>
      <c r="J166" s="317"/>
      <c r="L166" s="320" t="s">
        <v>665</v>
      </c>
      <c r="M166" s="321"/>
      <c r="N166" s="321"/>
      <c r="O166" s="321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</row>
    <row r="167" spans="1:25" s="316" customFormat="1" ht="11.25" x14ac:dyDescent="0.2">
      <c r="A167" s="183" t="s">
        <v>661</v>
      </c>
      <c r="B167" s="319">
        <f>COUNTIF($B$8:$B$142,$A$167)</f>
        <v>0</v>
      </c>
      <c r="C167" s="162"/>
      <c r="E167" s="318"/>
      <c r="J167" s="317"/>
      <c r="L167" s="162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</row>
    <row r="168" spans="1:25" s="316" customFormat="1" ht="11.25" x14ac:dyDescent="0.2">
      <c r="A168" s="183" t="s">
        <v>662</v>
      </c>
      <c r="B168" s="319">
        <f>COUNTIF($B$8:$B$142,$A$168)</f>
        <v>0</v>
      </c>
      <c r="C168" s="162"/>
      <c r="E168" s="318"/>
      <c r="J168" s="317"/>
      <c r="L168" s="162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</row>
    <row r="169" spans="1:25" s="316" customFormat="1" ht="11.25" x14ac:dyDescent="0.2">
      <c r="A169" s="183" t="s">
        <v>663</v>
      </c>
      <c r="B169" s="319">
        <f>COUNTIF($B$8:$B$142,$A$169)</f>
        <v>0</v>
      </c>
      <c r="C169" s="162"/>
      <c r="E169" s="318"/>
      <c r="J169" s="317"/>
      <c r="L169" s="162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</row>
    <row r="170" spans="1:25" s="316" customFormat="1" ht="11.25" x14ac:dyDescent="0.2">
      <c r="A170" s="183" t="s">
        <v>271</v>
      </c>
      <c r="B170" s="319">
        <f>COUNTIF($B$8:$B$142,$A$170)</f>
        <v>0</v>
      </c>
      <c r="C170" s="162"/>
      <c r="E170" s="318"/>
      <c r="J170" s="317"/>
      <c r="L170" s="320" t="s">
        <v>316</v>
      </c>
      <c r="M170" s="321"/>
      <c r="N170" s="321"/>
      <c r="O170" s="321"/>
      <c r="P170" s="321"/>
      <c r="Q170" s="321"/>
      <c r="R170" s="321"/>
      <c r="S170" s="321"/>
      <c r="T170" s="321"/>
      <c r="U170" s="318"/>
      <c r="V170" s="318"/>
      <c r="W170" s="318"/>
      <c r="X170" s="318"/>
      <c r="Y170" s="318"/>
    </row>
    <row r="171" spans="1:25" s="316" customFormat="1" ht="11.25" x14ac:dyDescent="0.2">
      <c r="A171" s="183" t="s">
        <v>272</v>
      </c>
      <c r="B171" s="319">
        <f>COUNTIF($B$8:$B$142,$A$171)</f>
        <v>0</v>
      </c>
      <c r="C171" s="162"/>
      <c r="E171" s="318"/>
      <c r="J171" s="317"/>
      <c r="L171" s="320" t="s">
        <v>317</v>
      </c>
      <c r="M171" s="321"/>
      <c r="N171" s="321"/>
      <c r="O171" s="321"/>
      <c r="P171" s="321"/>
      <c r="Q171" s="321"/>
      <c r="R171" s="321"/>
      <c r="S171" s="321"/>
      <c r="T171" s="321"/>
      <c r="U171" s="318"/>
      <c r="V171" s="318"/>
      <c r="W171" s="318"/>
      <c r="X171" s="318"/>
      <c r="Y171" s="318"/>
    </row>
    <row r="172" spans="1:25" s="316" customFormat="1" ht="11.25" x14ac:dyDescent="0.2">
      <c r="A172" s="183" t="s">
        <v>185</v>
      </c>
      <c r="B172" s="319">
        <f>COUNTIF($B$8:$B$142,$A$172)</f>
        <v>0</v>
      </c>
      <c r="C172" s="162"/>
      <c r="E172" s="318"/>
      <c r="J172" s="317"/>
      <c r="L172" s="320" t="s">
        <v>318</v>
      </c>
      <c r="M172" s="321"/>
      <c r="N172" s="321"/>
      <c r="O172" s="321"/>
      <c r="P172" s="321"/>
      <c r="Q172" s="321"/>
      <c r="R172" s="321"/>
      <c r="S172" s="321"/>
      <c r="T172" s="321"/>
      <c r="U172" s="318"/>
      <c r="V172" s="318"/>
      <c r="W172" s="318"/>
      <c r="X172" s="318"/>
      <c r="Y172" s="318"/>
    </row>
    <row r="173" spans="1:25" s="316" customFormat="1" ht="11.25" x14ac:dyDescent="0.2">
      <c r="A173" s="183" t="s">
        <v>273</v>
      </c>
      <c r="B173" s="319">
        <f>COUNTIF($B$8:$B$142,$A$173)</f>
        <v>0</v>
      </c>
      <c r="C173" s="162"/>
      <c r="E173" s="318"/>
      <c r="J173" s="317"/>
      <c r="L173" s="320" t="s">
        <v>319</v>
      </c>
      <c r="M173" s="321"/>
      <c r="N173" s="321"/>
      <c r="O173" s="321"/>
      <c r="P173" s="321"/>
      <c r="Q173" s="321"/>
      <c r="R173" s="321"/>
      <c r="S173" s="321"/>
      <c r="T173" s="321"/>
      <c r="U173" s="321"/>
      <c r="V173" s="318"/>
      <c r="W173" s="318"/>
      <c r="X173" s="318"/>
      <c r="Y173" s="318"/>
    </row>
    <row r="174" spans="1:25" s="316" customFormat="1" ht="11.25" x14ac:dyDescent="0.2">
      <c r="A174" s="183" t="s">
        <v>274</v>
      </c>
      <c r="B174" s="319">
        <f>COUNTIF($B$8:$B$142,$A$174)</f>
        <v>0</v>
      </c>
      <c r="C174" s="162"/>
      <c r="E174" s="318"/>
      <c r="J174" s="317"/>
      <c r="L174" s="320" t="s">
        <v>320</v>
      </c>
      <c r="M174" s="321"/>
      <c r="N174" s="321"/>
      <c r="O174" s="321"/>
      <c r="P174" s="321"/>
      <c r="Q174" s="321"/>
      <c r="R174" s="321"/>
      <c r="S174" s="321"/>
      <c r="T174" s="321"/>
      <c r="U174" s="318"/>
      <c r="V174" s="318"/>
      <c r="W174" s="318"/>
      <c r="X174" s="318"/>
      <c r="Y174" s="318"/>
    </row>
    <row r="175" spans="1:25" s="316" customFormat="1" ht="11.25" x14ac:dyDescent="0.2">
      <c r="A175" s="183" t="s">
        <v>275</v>
      </c>
      <c r="B175" s="319">
        <f>COUNTIF($B$8:$B$142,$A$175)</f>
        <v>0</v>
      </c>
      <c r="C175" s="162"/>
      <c r="E175" s="318"/>
      <c r="J175" s="317"/>
      <c r="L175" s="320" t="s">
        <v>321</v>
      </c>
      <c r="M175" s="321"/>
      <c r="N175" s="321"/>
      <c r="O175" s="321"/>
      <c r="P175" s="321"/>
      <c r="Q175" s="321"/>
      <c r="R175" s="321"/>
      <c r="S175" s="321"/>
      <c r="T175" s="321"/>
      <c r="U175" s="318"/>
      <c r="V175" s="318"/>
      <c r="W175" s="318"/>
      <c r="X175" s="318"/>
      <c r="Y175" s="318"/>
    </row>
    <row r="176" spans="1:25" s="316" customFormat="1" ht="11.25" x14ac:dyDescent="0.2">
      <c r="A176" s="183" t="s">
        <v>276</v>
      </c>
      <c r="B176" s="319">
        <f>COUNTIF($B$8:$B$142,$A$176)</f>
        <v>0</v>
      </c>
      <c r="C176" s="162"/>
      <c r="E176" s="318"/>
      <c r="J176" s="317"/>
      <c r="L176" s="320" t="s">
        <v>322</v>
      </c>
      <c r="M176" s="321"/>
      <c r="N176" s="321"/>
      <c r="O176" s="321"/>
      <c r="P176" s="321"/>
      <c r="Q176" s="321"/>
      <c r="R176" s="321"/>
      <c r="S176" s="321"/>
      <c r="T176" s="321"/>
      <c r="U176" s="318"/>
      <c r="V176" s="318"/>
      <c r="W176" s="318"/>
      <c r="X176" s="318"/>
      <c r="Y176" s="318"/>
    </row>
    <row r="177" spans="1:25" s="316" customFormat="1" ht="11.25" x14ac:dyDescent="0.2">
      <c r="A177" s="183" t="s">
        <v>277</v>
      </c>
      <c r="B177" s="319">
        <f>COUNTIF($B$8:$B$142,$A$177)</f>
        <v>0</v>
      </c>
      <c r="C177" s="162"/>
      <c r="E177" s="318"/>
      <c r="J177" s="317"/>
      <c r="L177" s="320" t="s">
        <v>323</v>
      </c>
      <c r="M177" s="321"/>
      <c r="N177" s="321"/>
      <c r="O177" s="321"/>
      <c r="P177" s="321"/>
      <c r="Q177" s="321"/>
      <c r="R177" s="321"/>
      <c r="S177" s="321"/>
      <c r="T177" s="321"/>
      <c r="U177" s="318"/>
      <c r="V177" s="318"/>
      <c r="W177" s="318"/>
      <c r="X177" s="318"/>
      <c r="Y177" s="318"/>
    </row>
    <row r="178" spans="1:25" s="316" customFormat="1" ht="11.25" x14ac:dyDescent="0.2">
      <c r="A178" s="183" t="s">
        <v>184</v>
      </c>
      <c r="B178" s="319">
        <f>COUNTIF($B$8:$B$142,$A$178)</f>
        <v>0</v>
      </c>
      <c r="C178" s="162"/>
      <c r="E178" s="318"/>
      <c r="J178" s="317"/>
      <c r="L178" s="320" t="s">
        <v>324</v>
      </c>
      <c r="M178" s="321"/>
      <c r="N178" s="321"/>
      <c r="O178" s="321"/>
      <c r="P178" s="321"/>
      <c r="Q178" s="321"/>
      <c r="R178" s="321"/>
      <c r="S178" s="321"/>
      <c r="T178" s="321"/>
      <c r="U178" s="318"/>
      <c r="V178" s="318"/>
      <c r="W178" s="318"/>
      <c r="X178" s="318"/>
      <c r="Y178" s="318"/>
    </row>
    <row r="179" spans="1:25" s="316" customFormat="1" ht="11.25" x14ac:dyDescent="0.2">
      <c r="A179" s="183" t="s">
        <v>278</v>
      </c>
      <c r="B179" s="319">
        <f>COUNTIF($B$8:$B$142,$A$179)</f>
        <v>0</v>
      </c>
      <c r="C179" s="162"/>
      <c r="E179" s="318"/>
      <c r="J179" s="317"/>
      <c r="L179" s="320" t="s">
        <v>325</v>
      </c>
      <c r="M179" s="321"/>
      <c r="N179" s="321"/>
      <c r="O179" s="321"/>
      <c r="P179" s="321"/>
      <c r="Q179" s="321"/>
      <c r="R179" s="321"/>
      <c r="S179" s="321"/>
      <c r="T179" s="321"/>
      <c r="U179" s="318"/>
      <c r="V179" s="318"/>
      <c r="W179" s="318"/>
      <c r="X179" s="318"/>
      <c r="Y179" s="318"/>
    </row>
    <row r="180" spans="1:25" s="316" customFormat="1" ht="11.25" x14ac:dyDescent="0.2">
      <c r="A180" s="183" t="s">
        <v>279</v>
      </c>
      <c r="B180" s="319">
        <f>COUNTIF($B$8:$B$142,$A$180)</f>
        <v>0</v>
      </c>
      <c r="C180" s="162"/>
      <c r="E180" s="318"/>
      <c r="J180" s="317"/>
      <c r="L180" s="320" t="s">
        <v>326</v>
      </c>
      <c r="M180" s="321"/>
      <c r="N180" s="321"/>
      <c r="O180" s="321"/>
      <c r="P180" s="321"/>
      <c r="Q180" s="321"/>
      <c r="R180" s="321"/>
      <c r="S180" s="321"/>
      <c r="T180" s="321"/>
      <c r="U180" s="318"/>
      <c r="V180" s="318"/>
      <c r="W180" s="318"/>
      <c r="X180" s="318"/>
      <c r="Y180" s="318"/>
    </row>
    <row r="181" spans="1:25" s="316" customFormat="1" ht="11.25" x14ac:dyDescent="0.2">
      <c r="A181" s="183" t="s">
        <v>280</v>
      </c>
      <c r="B181" s="319">
        <f>COUNTIF($B$8:$B$142,$A$181)</f>
        <v>0</v>
      </c>
      <c r="C181" s="162"/>
      <c r="E181" s="318"/>
      <c r="J181" s="317"/>
      <c r="L181" s="320" t="s">
        <v>327</v>
      </c>
      <c r="M181" s="321"/>
      <c r="N181" s="321"/>
      <c r="O181" s="321"/>
      <c r="P181" s="321"/>
      <c r="Q181" s="321"/>
      <c r="R181" s="321"/>
      <c r="S181" s="321"/>
      <c r="T181" s="321"/>
      <c r="U181" s="318"/>
      <c r="V181" s="318"/>
      <c r="W181" s="318"/>
      <c r="X181" s="318"/>
      <c r="Y181" s="318"/>
    </row>
    <row r="182" spans="1:25" s="316" customFormat="1" ht="11.25" x14ac:dyDescent="0.2">
      <c r="A182" s="183" t="s">
        <v>281</v>
      </c>
      <c r="B182" s="319">
        <f>COUNTIF($B$8:$B$142,$A$182)</f>
        <v>0</v>
      </c>
      <c r="C182" s="162"/>
      <c r="E182" s="318"/>
      <c r="J182" s="317"/>
      <c r="L182" s="320" t="s">
        <v>328</v>
      </c>
      <c r="M182" s="321"/>
      <c r="N182" s="321"/>
      <c r="O182" s="321"/>
      <c r="P182" s="321"/>
      <c r="Q182" s="321"/>
      <c r="R182" s="318"/>
      <c r="S182" s="318"/>
      <c r="T182" s="318"/>
      <c r="U182" s="318"/>
      <c r="V182" s="318"/>
      <c r="W182" s="318"/>
      <c r="X182" s="318"/>
      <c r="Y182" s="318"/>
    </row>
    <row r="183" spans="1:25" s="316" customFormat="1" ht="11.25" x14ac:dyDescent="0.2">
      <c r="A183" s="183" t="s">
        <v>282</v>
      </c>
      <c r="B183" s="319">
        <f>COUNTIF($B$8:$B$142,$A$183)</f>
        <v>0</v>
      </c>
      <c r="C183" s="162"/>
      <c r="E183" s="318"/>
      <c r="J183" s="317"/>
      <c r="L183" s="320" t="s">
        <v>329</v>
      </c>
      <c r="M183" s="321"/>
      <c r="N183" s="321"/>
      <c r="O183" s="321"/>
      <c r="P183" s="321"/>
      <c r="Q183" s="321"/>
      <c r="R183" s="321"/>
      <c r="S183" s="318"/>
      <c r="T183" s="318"/>
      <c r="U183" s="318"/>
      <c r="V183" s="318"/>
      <c r="W183" s="318"/>
      <c r="X183" s="318"/>
      <c r="Y183" s="318"/>
    </row>
    <row r="184" spans="1:25" s="316" customFormat="1" ht="11.25" x14ac:dyDescent="0.2">
      <c r="A184" s="183" t="s">
        <v>186</v>
      </c>
      <c r="B184" s="319">
        <f>COUNTIF($B$8:$B$142,$A$184)</f>
        <v>0</v>
      </c>
      <c r="C184" s="162"/>
      <c r="E184" s="318"/>
      <c r="J184" s="317"/>
      <c r="L184" s="320" t="s">
        <v>330</v>
      </c>
      <c r="M184" s="321"/>
      <c r="N184" s="321"/>
      <c r="O184" s="321"/>
      <c r="P184" s="321"/>
      <c r="Q184" s="321"/>
      <c r="R184" s="321"/>
      <c r="S184" s="318"/>
      <c r="T184" s="318"/>
      <c r="U184" s="318"/>
      <c r="V184" s="318"/>
      <c r="W184" s="318"/>
      <c r="X184" s="318"/>
      <c r="Y184" s="318"/>
    </row>
    <row r="185" spans="1:25" s="316" customFormat="1" ht="11.25" x14ac:dyDescent="0.2">
      <c r="A185" s="183" t="s">
        <v>283</v>
      </c>
      <c r="B185" s="319">
        <f>COUNTIF($B$8:$B$142,$A$185)</f>
        <v>0</v>
      </c>
      <c r="C185" s="162"/>
      <c r="E185" s="318"/>
      <c r="J185" s="317"/>
      <c r="L185" s="320" t="s">
        <v>331</v>
      </c>
      <c r="M185" s="321"/>
      <c r="N185" s="321"/>
      <c r="O185" s="321"/>
      <c r="P185" s="321"/>
      <c r="Q185" s="321"/>
      <c r="R185" s="321"/>
      <c r="S185" s="321"/>
      <c r="T185" s="318"/>
      <c r="U185" s="318"/>
      <c r="V185" s="318"/>
      <c r="W185" s="318"/>
      <c r="X185" s="318"/>
      <c r="Y185" s="318"/>
    </row>
    <row r="186" spans="1:25" s="316" customFormat="1" ht="11.25" x14ac:dyDescent="0.2">
      <c r="A186" s="183" t="s">
        <v>284</v>
      </c>
      <c r="B186" s="319">
        <f>COUNTIF($B$8:$B$142,$A$186)</f>
        <v>0</v>
      </c>
      <c r="C186" s="162"/>
      <c r="E186" s="318"/>
      <c r="J186" s="317"/>
      <c r="L186" s="320" t="s">
        <v>332</v>
      </c>
      <c r="M186" s="321"/>
      <c r="N186" s="321"/>
      <c r="O186" s="321"/>
      <c r="P186" s="321"/>
      <c r="Q186" s="321"/>
      <c r="R186" s="321"/>
      <c r="S186" s="318"/>
      <c r="T186" s="318"/>
      <c r="U186" s="318"/>
      <c r="V186" s="318"/>
      <c r="W186" s="318"/>
      <c r="X186" s="318"/>
      <c r="Y186" s="318"/>
    </row>
    <row r="187" spans="1:25" s="316" customFormat="1" ht="11.25" x14ac:dyDescent="0.2">
      <c r="A187" s="183" t="s">
        <v>285</v>
      </c>
      <c r="B187" s="319">
        <f>COUNTIF($B$8:$B$142,$A$187)</f>
        <v>0</v>
      </c>
      <c r="C187" s="162"/>
      <c r="E187" s="318"/>
      <c r="J187" s="317"/>
      <c r="L187" s="320" t="s">
        <v>333</v>
      </c>
      <c r="M187" s="321"/>
      <c r="N187" s="321"/>
      <c r="O187" s="321"/>
      <c r="P187" s="321"/>
      <c r="Q187" s="321"/>
      <c r="R187" s="321"/>
      <c r="S187" s="318"/>
      <c r="T187" s="318"/>
      <c r="U187" s="318"/>
      <c r="V187" s="318"/>
      <c r="W187" s="318"/>
      <c r="X187" s="318"/>
      <c r="Y187" s="318"/>
    </row>
    <row r="188" spans="1:25" s="316" customFormat="1" ht="11.25" x14ac:dyDescent="0.2">
      <c r="A188" s="183" t="s">
        <v>286</v>
      </c>
      <c r="B188" s="319">
        <f>COUNTIF($B$8:$B$142,$A$188)</f>
        <v>0</v>
      </c>
      <c r="C188" s="162"/>
      <c r="E188" s="318"/>
      <c r="J188" s="317"/>
      <c r="L188" s="320" t="s">
        <v>334</v>
      </c>
      <c r="M188" s="321"/>
      <c r="N188" s="321"/>
      <c r="O188" s="321"/>
      <c r="P188" s="321"/>
      <c r="Q188" s="321"/>
      <c r="R188" s="321"/>
      <c r="S188" s="318"/>
      <c r="T188" s="318"/>
      <c r="U188" s="318"/>
      <c r="V188" s="318"/>
      <c r="W188" s="318"/>
      <c r="X188" s="318"/>
      <c r="Y188" s="318"/>
    </row>
    <row r="189" spans="1:25" s="316" customFormat="1" ht="11.25" x14ac:dyDescent="0.2">
      <c r="A189" s="183" t="s">
        <v>287</v>
      </c>
      <c r="B189" s="319">
        <f>COUNTIF($B$8:$B$142,$A$189)</f>
        <v>0</v>
      </c>
      <c r="C189" s="162"/>
      <c r="E189" s="318"/>
      <c r="J189" s="317"/>
      <c r="L189" s="320" t="s">
        <v>335</v>
      </c>
      <c r="M189" s="321"/>
      <c r="N189" s="321"/>
      <c r="O189" s="321"/>
      <c r="P189" s="321"/>
      <c r="Q189" s="321"/>
      <c r="R189" s="321"/>
      <c r="S189" s="321"/>
      <c r="T189" s="318"/>
      <c r="U189" s="318"/>
      <c r="V189" s="318"/>
      <c r="W189" s="318"/>
      <c r="X189" s="318"/>
      <c r="Y189" s="318"/>
    </row>
    <row r="190" spans="1:25" s="316" customFormat="1" ht="11.25" x14ac:dyDescent="0.2">
      <c r="A190" s="183" t="s">
        <v>118</v>
      </c>
      <c r="B190" s="319">
        <f>COUNTIF($B$8:$B$142,$A$190)</f>
        <v>0</v>
      </c>
      <c r="C190" s="162"/>
      <c r="E190" s="318"/>
      <c r="J190" s="317"/>
      <c r="L190" s="320" t="s">
        <v>336</v>
      </c>
      <c r="M190" s="321"/>
      <c r="N190" s="321"/>
      <c r="O190" s="321"/>
      <c r="P190" s="321"/>
      <c r="Q190" s="321"/>
      <c r="R190" s="321"/>
      <c r="S190" s="321"/>
      <c r="T190" s="318"/>
      <c r="U190" s="318"/>
      <c r="V190" s="318"/>
      <c r="W190" s="318"/>
      <c r="X190" s="318"/>
      <c r="Y190" s="318"/>
    </row>
    <row r="191" spans="1:25" s="316" customFormat="1" ht="11.25" x14ac:dyDescent="0.2">
      <c r="A191" s="183" t="s">
        <v>288</v>
      </c>
      <c r="B191" s="319">
        <f>COUNTIF($B$8:$B$142,$A$191)</f>
        <v>0</v>
      </c>
      <c r="C191" s="162"/>
      <c r="E191" s="318"/>
      <c r="J191" s="317"/>
      <c r="L191" s="320" t="s">
        <v>337</v>
      </c>
      <c r="M191" s="321"/>
      <c r="N191" s="321"/>
      <c r="O191" s="321"/>
      <c r="P191" s="321"/>
      <c r="Q191" s="321"/>
      <c r="R191" s="321"/>
      <c r="S191" s="321"/>
      <c r="T191" s="321"/>
      <c r="U191" s="318"/>
      <c r="V191" s="318"/>
      <c r="W191" s="318"/>
      <c r="X191" s="318"/>
      <c r="Y191" s="318"/>
    </row>
    <row r="192" spans="1:25" s="316" customFormat="1" ht="11.25" x14ac:dyDescent="0.2">
      <c r="A192" s="183" t="s">
        <v>289</v>
      </c>
      <c r="B192" s="319">
        <f>COUNTIF($B$8:$B$142,$A$192)</f>
        <v>0</v>
      </c>
      <c r="C192" s="162"/>
      <c r="E192" s="318"/>
      <c r="J192" s="317"/>
      <c r="L192" s="320" t="s">
        <v>338</v>
      </c>
      <c r="M192" s="321"/>
      <c r="N192" s="321"/>
      <c r="O192" s="321"/>
      <c r="P192" s="321"/>
      <c r="Q192" s="321"/>
      <c r="R192" s="321"/>
      <c r="S192" s="318"/>
      <c r="T192" s="318"/>
      <c r="U192" s="318"/>
      <c r="V192" s="318"/>
      <c r="W192" s="318"/>
      <c r="X192" s="318"/>
      <c r="Y192" s="318"/>
    </row>
    <row r="193" spans="1:25" s="316" customFormat="1" ht="11.25" x14ac:dyDescent="0.2">
      <c r="A193" s="183" t="s">
        <v>290</v>
      </c>
      <c r="B193" s="319">
        <f>COUNTIF($B$8:$B$142,$A$193)</f>
        <v>0</v>
      </c>
      <c r="C193" s="162"/>
      <c r="E193" s="318"/>
      <c r="J193" s="317"/>
      <c r="L193" s="320" t="s">
        <v>339</v>
      </c>
      <c r="M193" s="321"/>
      <c r="N193" s="321"/>
      <c r="O193" s="321"/>
      <c r="P193" s="321"/>
      <c r="Q193" s="321"/>
      <c r="R193" s="321"/>
      <c r="S193" s="321"/>
      <c r="T193" s="318"/>
      <c r="U193" s="318"/>
      <c r="V193" s="318"/>
      <c r="W193" s="318"/>
      <c r="X193" s="318"/>
      <c r="Y193" s="318"/>
    </row>
    <row r="194" spans="1:25" s="316" customFormat="1" ht="11.25" x14ac:dyDescent="0.2">
      <c r="A194" s="183" t="s">
        <v>291</v>
      </c>
      <c r="B194" s="319">
        <f>COUNTIF($B$8:$B$142,$A$194)</f>
        <v>0</v>
      </c>
      <c r="C194" s="162"/>
      <c r="E194" s="318"/>
      <c r="J194" s="317"/>
      <c r="L194" s="320" t="s">
        <v>340</v>
      </c>
      <c r="M194" s="321"/>
      <c r="N194" s="321"/>
      <c r="O194" s="321"/>
      <c r="P194" s="321"/>
      <c r="Q194" s="321"/>
      <c r="R194" s="321"/>
      <c r="S194" s="321"/>
      <c r="T194" s="318"/>
      <c r="U194" s="318"/>
      <c r="V194" s="318"/>
      <c r="W194" s="318"/>
      <c r="X194" s="318"/>
      <c r="Y194" s="318"/>
    </row>
    <row r="195" spans="1:25" s="316" customFormat="1" ht="11.25" x14ac:dyDescent="0.2">
      <c r="A195" s="183" t="s">
        <v>292</v>
      </c>
      <c r="B195" s="319">
        <f>COUNTIF($B$8:$B$142,$A$195)</f>
        <v>0</v>
      </c>
      <c r="C195" s="162"/>
      <c r="E195" s="318"/>
      <c r="J195" s="317"/>
      <c r="L195" s="320" t="s">
        <v>341</v>
      </c>
      <c r="M195" s="321"/>
      <c r="N195" s="321"/>
      <c r="O195" s="321"/>
      <c r="P195" s="321"/>
      <c r="Q195" s="321"/>
      <c r="R195" s="321"/>
      <c r="S195" s="321"/>
      <c r="T195" s="321"/>
      <c r="U195" s="318"/>
      <c r="V195" s="318"/>
      <c r="W195" s="318"/>
      <c r="X195" s="318"/>
      <c r="Y195" s="318"/>
    </row>
    <row r="196" spans="1:25" s="316" customFormat="1" ht="11.25" x14ac:dyDescent="0.2">
      <c r="A196" s="183" t="s">
        <v>90</v>
      </c>
      <c r="B196" s="319">
        <f>COUNTIF($B$8:$B$142,$A$196)</f>
        <v>0</v>
      </c>
      <c r="C196" s="162"/>
      <c r="E196" s="318"/>
      <c r="J196" s="317"/>
      <c r="L196" s="320" t="s">
        <v>342</v>
      </c>
      <c r="M196" s="321"/>
      <c r="N196" s="321"/>
      <c r="O196" s="321"/>
      <c r="P196" s="321"/>
      <c r="Q196" s="321"/>
      <c r="R196" s="321"/>
      <c r="S196" s="321"/>
      <c r="T196" s="318"/>
      <c r="U196" s="318"/>
      <c r="V196" s="318"/>
      <c r="W196" s="318"/>
      <c r="X196" s="318"/>
      <c r="Y196" s="318"/>
    </row>
    <row r="197" spans="1:25" s="316" customFormat="1" ht="11.25" x14ac:dyDescent="0.2">
      <c r="A197" s="183" t="s">
        <v>293</v>
      </c>
      <c r="B197" s="319">
        <f>COUNTIF($B$8:$B$142,$A$197)</f>
        <v>0</v>
      </c>
      <c r="C197" s="162"/>
      <c r="E197" s="318"/>
      <c r="J197" s="317"/>
      <c r="L197" s="320" t="s">
        <v>343</v>
      </c>
      <c r="M197" s="321"/>
      <c r="N197" s="321"/>
      <c r="O197" s="321"/>
      <c r="P197" s="321"/>
      <c r="Q197" s="321"/>
      <c r="R197" s="321"/>
      <c r="S197" s="321"/>
      <c r="T197" s="321"/>
      <c r="U197" s="318"/>
      <c r="V197" s="318"/>
      <c r="W197" s="318"/>
      <c r="X197" s="318"/>
      <c r="Y197" s="318"/>
    </row>
    <row r="198" spans="1:25" s="316" customFormat="1" ht="11.25" x14ac:dyDescent="0.2">
      <c r="A198" s="183" t="s">
        <v>294</v>
      </c>
      <c r="B198" s="319">
        <f>COUNTIF($B$8:$B$142,$A$198)</f>
        <v>0</v>
      </c>
      <c r="C198" s="162"/>
      <c r="E198" s="318"/>
      <c r="J198" s="317"/>
      <c r="L198" s="320" t="s">
        <v>344</v>
      </c>
      <c r="M198" s="321"/>
      <c r="N198" s="321"/>
      <c r="O198" s="321"/>
      <c r="P198" s="321"/>
      <c r="Q198" s="321"/>
      <c r="R198" s="321"/>
      <c r="S198" s="321"/>
      <c r="T198" s="318"/>
      <c r="U198" s="318"/>
      <c r="V198" s="318"/>
      <c r="W198" s="318"/>
      <c r="X198" s="318"/>
      <c r="Y198" s="318"/>
    </row>
    <row r="199" spans="1:25" s="316" customFormat="1" ht="11.25" x14ac:dyDescent="0.2">
      <c r="A199" s="183" t="s">
        <v>295</v>
      </c>
      <c r="B199" s="319">
        <f>COUNTIF($B$8:$B$142,$A$199)</f>
        <v>0</v>
      </c>
      <c r="C199" s="162"/>
      <c r="E199" s="318"/>
      <c r="J199" s="317"/>
      <c r="L199" s="320" t="s">
        <v>345</v>
      </c>
      <c r="M199" s="321"/>
      <c r="N199" s="321"/>
      <c r="O199" s="321"/>
      <c r="P199" s="321"/>
      <c r="Q199" s="321"/>
      <c r="R199" s="321"/>
      <c r="S199" s="321"/>
      <c r="T199" s="321"/>
      <c r="U199" s="318"/>
      <c r="V199" s="318"/>
      <c r="W199" s="318"/>
      <c r="X199" s="318"/>
      <c r="Y199" s="318"/>
    </row>
    <row r="200" spans="1:25" s="316" customFormat="1" ht="11.25" x14ac:dyDescent="0.2">
      <c r="A200" s="183" t="s">
        <v>296</v>
      </c>
      <c r="B200" s="319">
        <f>COUNTIF($B$8:$B$142,$A$200)</f>
        <v>0</v>
      </c>
      <c r="C200" s="162"/>
      <c r="E200" s="318"/>
      <c r="J200" s="317"/>
      <c r="L200" s="320" t="s">
        <v>340</v>
      </c>
      <c r="M200" s="321"/>
      <c r="N200" s="321"/>
      <c r="O200" s="321"/>
      <c r="P200" s="321"/>
      <c r="Q200" s="321"/>
      <c r="R200" s="321"/>
      <c r="S200" s="321"/>
      <c r="T200" s="318"/>
      <c r="U200" s="318"/>
      <c r="V200" s="318"/>
      <c r="W200" s="318"/>
      <c r="X200" s="318"/>
      <c r="Y200" s="318"/>
    </row>
    <row r="201" spans="1:25" s="316" customFormat="1" ht="11.25" x14ac:dyDescent="0.2">
      <c r="A201" s="183" t="s">
        <v>297</v>
      </c>
      <c r="B201" s="319">
        <f>COUNTIF($B$8:$B$142,$A$201)</f>
        <v>0</v>
      </c>
      <c r="C201" s="162"/>
      <c r="E201" s="318"/>
      <c r="J201" s="317"/>
      <c r="L201" s="320" t="s">
        <v>341</v>
      </c>
      <c r="M201" s="321"/>
      <c r="N201" s="321"/>
      <c r="O201" s="321"/>
      <c r="P201" s="321"/>
      <c r="Q201" s="321"/>
      <c r="R201" s="321"/>
      <c r="S201" s="321"/>
      <c r="T201" s="321"/>
      <c r="U201" s="318"/>
      <c r="V201" s="318"/>
      <c r="W201" s="318"/>
      <c r="X201" s="318"/>
      <c r="Y201" s="318"/>
    </row>
    <row r="202" spans="1:25" s="316" customFormat="1" ht="11.25" x14ac:dyDescent="0.2">
      <c r="A202" s="183" t="s">
        <v>29</v>
      </c>
      <c r="B202" s="319">
        <f>COUNTIF($B$8:$B$142,$A$202)</f>
        <v>0</v>
      </c>
      <c r="C202" s="162"/>
      <c r="E202" s="318"/>
      <c r="J202" s="317"/>
      <c r="L202" s="320" t="s">
        <v>342</v>
      </c>
      <c r="M202" s="321"/>
      <c r="N202" s="321"/>
      <c r="O202" s="321"/>
      <c r="P202" s="321"/>
      <c r="Q202" s="321"/>
      <c r="R202" s="321"/>
      <c r="S202" s="321"/>
      <c r="T202" s="318"/>
      <c r="U202" s="318"/>
      <c r="V202" s="318"/>
      <c r="W202" s="318"/>
      <c r="X202" s="318"/>
      <c r="Y202" s="318"/>
    </row>
    <row r="203" spans="1:25" s="316" customFormat="1" ht="11.25" x14ac:dyDescent="0.2">
      <c r="A203" s="183" t="s">
        <v>298</v>
      </c>
      <c r="B203" s="319">
        <f>COUNTIF($B$8:$B$142,$A$203)</f>
        <v>0</v>
      </c>
      <c r="C203" s="162"/>
      <c r="E203" s="318"/>
      <c r="J203" s="317"/>
      <c r="L203" s="320" t="s">
        <v>343</v>
      </c>
      <c r="M203" s="321"/>
      <c r="N203" s="321"/>
      <c r="O203" s="321"/>
      <c r="P203" s="321"/>
      <c r="Q203" s="321"/>
      <c r="R203" s="321"/>
      <c r="S203" s="321"/>
      <c r="T203" s="321"/>
      <c r="U203" s="318"/>
      <c r="V203" s="318"/>
      <c r="W203" s="318"/>
      <c r="X203" s="318"/>
      <c r="Y203" s="318"/>
    </row>
    <row r="204" spans="1:25" s="316" customFormat="1" ht="11.25" x14ac:dyDescent="0.2">
      <c r="A204" s="183" t="s">
        <v>299</v>
      </c>
      <c r="B204" s="319">
        <f>COUNTIF($B$8:$B$142,$A$204)</f>
        <v>0</v>
      </c>
      <c r="C204" s="162"/>
      <c r="E204" s="318"/>
      <c r="J204" s="317"/>
      <c r="L204" s="320" t="s">
        <v>344</v>
      </c>
      <c r="M204" s="321"/>
      <c r="N204" s="321"/>
      <c r="O204" s="321"/>
      <c r="P204" s="321"/>
      <c r="Q204" s="321"/>
      <c r="R204" s="321"/>
      <c r="S204" s="321"/>
      <c r="T204" s="318"/>
      <c r="U204" s="318"/>
      <c r="V204" s="318"/>
      <c r="W204" s="318"/>
      <c r="X204" s="318"/>
      <c r="Y204" s="318"/>
    </row>
    <row r="205" spans="1:25" s="316" customFormat="1" ht="11.25" x14ac:dyDescent="0.2">
      <c r="A205" s="183" t="s">
        <v>300</v>
      </c>
      <c r="B205" s="319">
        <f>COUNTIF($B$8:$B$142,$A$205)</f>
        <v>0</v>
      </c>
      <c r="C205" s="162"/>
      <c r="E205" s="318"/>
      <c r="J205" s="317"/>
      <c r="L205" s="320" t="s">
        <v>345</v>
      </c>
      <c r="M205" s="321"/>
      <c r="N205" s="321"/>
      <c r="O205" s="321"/>
      <c r="P205" s="321"/>
      <c r="Q205" s="321"/>
      <c r="R205" s="321"/>
      <c r="S205" s="321"/>
      <c r="T205" s="321"/>
      <c r="U205" s="318"/>
      <c r="V205" s="318"/>
      <c r="W205" s="318"/>
      <c r="X205" s="318"/>
      <c r="Y205" s="318"/>
    </row>
    <row r="206" spans="1:25" s="316" customFormat="1" ht="11.25" x14ac:dyDescent="0.2">
      <c r="A206" s="183" t="s">
        <v>301</v>
      </c>
      <c r="B206" s="319">
        <f>COUNTIF($B$8:$B$142,$A$206)</f>
        <v>0</v>
      </c>
      <c r="C206" s="162"/>
      <c r="E206" s="318"/>
      <c r="J206" s="317"/>
      <c r="L206" s="320" t="s">
        <v>346</v>
      </c>
      <c r="M206" s="321"/>
      <c r="N206" s="321"/>
      <c r="O206" s="321"/>
      <c r="P206" s="321"/>
      <c r="Q206" s="321"/>
      <c r="R206" s="321"/>
      <c r="S206" s="321"/>
      <c r="T206" s="318"/>
      <c r="U206" s="318"/>
      <c r="V206" s="318"/>
      <c r="W206" s="318"/>
      <c r="X206" s="318"/>
      <c r="Y206" s="318"/>
    </row>
    <row r="207" spans="1:25" s="316" customFormat="1" ht="11.25" x14ac:dyDescent="0.2">
      <c r="A207" s="183" t="s">
        <v>302</v>
      </c>
      <c r="B207" s="319">
        <f>COUNTIF($B$8:$B$142,$A$207)</f>
        <v>0</v>
      </c>
      <c r="C207" s="162"/>
      <c r="E207" s="318"/>
      <c r="J207" s="317"/>
      <c r="L207" s="320" t="s">
        <v>347</v>
      </c>
      <c r="M207" s="321"/>
      <c r="N207" s="321"/>
      <c r="O207" s="321"/>
      <c r="P207" s="321"/>
      <c r="Q207" s="321"/>
      <c r="R207" s="321"/>
      <c r="S207" s="321"/>
      <c r="T207" s="321"/>
      <c r="U207" s="318"/>
      <c r="V207" s="318"/>
      <c r="W207" s="318"/>
      <c r="X207" s="318"/>
      <c r="Y207" s="318"/>
    </row>
    <row r="208" spans="1:25" s="316" customFormat="1" ht="11.25" x14ac:dyDescent="0.2">
      <c r="A208" s="183" t="s">
        <v>114</v>
      </c>
      <c r="B208" s="319">
        <f>COUNTIF($B$8:$B$142,$A$208)</f>
        <v>0</v>
      </c>
      <c r="C208" s="162"/>
      <c r="E208" s="318"/>
      <c r="J208" s="317"/>
      <c r="L208" s="320" t="s">
        <v>348</v>
      </c>
      <c r="M208" s="321"/>
      <c r="N208" s="321"/>
      <c r="O208" s="321"/>
      <c r="P208" s="321"/>
      <c r="Q208" s="321"/>
      <c r="R208" s="321"/>
      <c r="S208" s="321"/>
      <c r="T208" s="321"/>
      <c r="U208" s="318"/>
      <c r="V208" s="318"/>
      <c r="W208" s="318"/>
      <c r="X208" s="318"/>
      <c r="Y208" s="318"/>
    </row>
    <row r="209" spans="1:25" s="316" customFormat="1" ht="11.25" x14ac:dyDescent="0.2">
      <c r="A209" s="183" t="s">
        <v>303</v>
      </c>
      <c r="B209" s="319">
        <f>COUNTIF($B$8:$B$142,$A$209)</f>
        <v>0</v>
      </c>
      <c r="C209" s="162"/>
      <c r="E209" s="318"/>
      <c r="J209" s="317"/>
      <c r="L209" s="320" t="s">
        <v>349</v>
      </c>
      <c r="M209" s="321"/>
      <c r="N209" s="321"/>
      <c r="O209" s="321"/>
      <c r="P209" s="321"/>
      <c r="Q209" s="321"/>
      <c r="R209" s="321"/>
      <c r="S209" s="321"/>
      <c r="T209" s="321"/>
      <c r="U209" s="321"/>
      <c r="V209" s="318"/>
      <c r="W209" s="318"/>
      <c r="X209" s="318"/>
      <c r="Y209" s="318"/>
    </row>
    <row r="210" spans="1:25" s="316" customFormat="1" ht="11.25" x14ac:dyDescent="0.2">
      <c r="A210" s="183" t="s">
        <v>304</v>
      </c>
      <c r="B210" s="319">
        <f>COUNTIF($B$8:$B$142,$A$210)</f>
        <v>0</v>
      </c>
      <c r="C210" s="162"/>
      <c r="E210" s="318"/>
      <c r="J210" s="317"/>
      <c r="L210" s="320" t="s">
        <v>350</v>
      </c>
      <c r="M210" s="321"/>
      <c r="N210" s="321"/>
      <c r="O210" s="321"/>
      <c r="P210" s="321"/>
      <c r="Q210" s="321"/>
      <c r="R210" s="321"/>
      <c r="S210" s="321"/>
      <c r="T210" s="318"/>
      <c r="U210" s="318"/>
      <c r="V210" s="318"/>
      <c r="W210" s="318"/>
      <c r="X210" s="318"/>
      <c r="Y210" s="318"/>
    </row>
    <row r="211" spans="1:25" s="316" customFormat="1" ht="11.25" x14ac:dyDescent="0.2">
      <c r="A211" s="183" t="s">
        <v>305</v>
      </c>
      <c r="B211" s="319">
        <f>COUNTIF($B$8:$B$142,$A$211)</f>
        <v>0</v>
      </c>
      <c r="C211" s="162"/>
      <c r="E211" s="318"/>
      <c r="J211" s="317"/>
      <c r="L211" s="320" t="s">
        <v>351</v>
      </c>
      <c r="M211" s="321"/>
      <c r="N211" s="321"/>
      <c r="O211" s="321"/>
      <c r="P211" s="321"/>
      <c r="Q211" s="321"/>
      <c r="R211" s="321"/>
      <c r="S211" s="321"/>
      <c r="T211" s="321"/>
      <c r="U211" s="318"/>
      <c r="V211" s="318"/>
      <c r="W211" s="318"/>
      <c r="X211" s="318"/>
      <c r="Y211" s="318"/>
    </row>
    <row r="212" spans="1:25" s="316" customFormat="1" ht="11.25" x14ac:dyDescent="0.2">
      <c r="A212" s="183" t="s">
        <v>451</v>
      </c>
      <c r="B212" s="319">
        <f>COUNTIF($B$8:$B$142,$A$212)</f>
        <v>0</v>
      </c>
      <c r="C212" s="162"/>
      <c r="E212" s="318"/>
      <c r="J212" s="317"/>
      <c r="L212" s="318"/>
      <c r="M212" s="318"/>
      <c r="N212" s="318"/>
      <c r="O212" s="318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</row>
    <row r="213" spans="1:25" s="316" customFormat="1" ht="11.25" x14ac:dyDescent="0.2">
      <c r="A213" s="183" t="s">
        <v>452</v>
      </c>
      <c r="B213" s="319">
        <f>COUNTIF($B$8:$B$142,$A$213)</f>
        <v>0</v>
      </c>
      <c r="C213" s="162"/>
      <c r="E213" s="318"/>
      <c r="J213" s="317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</row>
    <row r="214" spans="1:25" s="316" customFormat="1" ht="11.25" x14ac:dyDescent="0.2">
      <c r="A214" s="183" t="s">
        <v>187</v>
      </c>
      <c r="B214" s="319">
        <f>COUNTIF($B$8:$B$142,$A$214)</f>
        <v>0</v>
      </c>
      <c r="C214" s="162"/>
      <c r="E214" s="318"/>
      <c r="J214" s="317"/>
      <c r="L214" s="320" t="s">
        <v>194</v>
      </c>
      <c r="M214" s="321"/>
      <c r="N214" s="321"/>
      <c r="O214" s="321"/>
      <c r="P214" s="321"/>
      <c r="Q214" s="318"/>
      <c r="R214" s="318"/>
      <c r="S214" s="318"/>
      <c r="T214" s="318"/>
      <c r="U214" s="318"/>
      <c r="V214" s="318"/>
      <c r="W214" s="318"/>
      <c r="X214" s="318"/>
      <c r="Y214" s="318"/>
    </row>
    <row r="215" spans="1:25" s="316" customFormat="1" ht="11.25" x14ac:dyDescent="0.2">
      <c r="A215" s="183" t="s">
        <v>453</v>
      </c>
      <c r="B215" s="319">
        <f>COUNTIF($B$8:$B$142,$A$215)</f>
        <v>0</v>
      </c>
      <c r="C215" s="162"/>
      <c r="E215" s="318"/>
      <c r="J215" s="317"/>
      <c r="L215" s="318"/>
      <c r="M215" s="318"/>
      <c r="N215" s="318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</row>
    <row r="216" spans="1:25" s="316" customFormat="1" ht="11.25" x14ac:dyDescent="0.2">
      <c r="A216" s="183" t="s">
        <v>454</v>
      </c>
      <c r="B216" s="319">
        <f>COUNTIF($B$8:$B$142,$A$216)</f>
        <v>0</v>
      </c>
      <c r="C216" s="162"/>
      <c r="E216" s="318"/>
      <c r="J216" s="317"/>
      <c r="L216" s="318"/>
      <c r="M216" s="318"/>
      <c r="N216" s="318"/>
      <c r="O216" s="318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</row>
    <row r="217" spans="1:25" s="316" customFormat="1" ht="11.25" x14ac:dyDescent="0.2">
      <c r="A217" s="183" t="s">
        <v>455</v>
      </c>
      <c r="B217" s="319">
        <f>COUNTIF($B$8:$B$142,$A$217)</f>
        <v>0</v>
      </c>
      <c r="C217" s="162"/>
      <c r="E217" s="318"/>
      <c r="J217" s="317"/>
      <c r="L217" s="318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</row>
    <row r="218" spans="1:25" s="316" customFormat="1" ht="11.25" x14ac:dyDescent="0.2">
      <c r="A218" s="183" t="s">
        <v>306</v>
      </c>
      <c r="B218" s="319">
        <f>COUNTIF($B$8:$B$142,$A$218)</f>
        <v>0</v>
      </c>
      <c r="C218" s="162"/>
      <c r="E218" s="318"/>
      <c r="J218" s="317"/>
      <c r="L218" s="320" t="s">
        <v>346</v>
      </c>
      <c r="M218" s="321"/>
      <c r="N218" s="321"/>
      <c r="O218" s="321"/>
      <c r="P218" s="321"/>
      <c r="Q218" s="321"/>
      <c r="R218" s="321"/>
      <c r="S218" s="321"/>
      <c r="T218" s="318"/>
      <c r="U218" s="318"/>
      <c r="V218" s="318"/>
      <c r="W218" s="318"/>
      <c r="X218" s="318"/>
      <c r="Y218" s="318"/>
    </row>
    <row r="219" spans="1:25" s="316" customFormat="1" ht="11.25" x14ac:dyDescent="0.2">
      <c r="A219" s="183" t="s">
        <v>307</v>
      </c>
      <c r="B219" s="319">
        <f>COUNTIF($B$8:$B$142,$A$219)</f>
        <v>0</v>
      </c>
      <c r="C219" s="162"/>
      <c r="E219" s="318"/>
      <c r="J219" s="317"/>
      <c r="L219" s="320" t="s">
        <v>347</v>
      </c>
      <c r="M219" s="321"/>
      <c r="N219" s="321"/>
      <c r="O219" s="321"/>
      <c r="P219" s="321"/>
      <c r="Q219" s="321"/>
      <c r="R219" s="321"/>
      <c r="S219" s="321"/>
      <c r="T219" s="321"/>
      <c r="U219" s="318"/>
      <c r="V219" s="318"/>
      <c r="W219" s="318"/>
      <c r="X219" s="318"/>
      <c r="Y219" s="318"/>
    </row>
    <row r="220" spans="1:25" s="316" customFormat="1" ht="11.25" x14ac:dyDescent="0.2">
      <c r="A220" s="183" t="s">
        <v>188</v>
      </c>
      <c r="B220" s="319">
        <f>COUNTIF($B$8:$B$142,$A$220)</f>
        <v>0</v>
      </c>
      <c r="C220" s="162"/>
      <c r="E220" s="318"/>
      <c r="J220" s="317"/>
      <c r="L220" s="320" t="s">
        <v>348</v>
      </c>
      <c r="M220" s="321"/>
      <c r="N220" s="321"/>
      <c r="O220" s="321"/>
      <c r="P220" s="321"/>
      <c r="Q220" s="321"/>
      <c r="R220" s="321"/>
      <c r="S220" s="321"/>
      <c r="T220" s="321"/>
      <c r="U220" s="318"/>
      <c r="V220" s="318"/>
      <c r="W220" s="318"/>
      <c r="X220" s="318"/>
      <c r="Y220" s="318"/>
    </row>
    <row r="221" spans="1:25" s="316" customFormat="1" ht="11.25" x14ac:dyDescent="0.2">
      <c r="A221" s="183" t="s">
        <v>308</v>
      </c>
      <c r="B221" s="319">
        <f>COUNTIF($B$8:$B$142,$A$221)</f>
        <v>0</v>
      </c>
      <c r="C221" s="162"/>
      <c r="E221" s="318"/>
      <c r="J221" s="317"/>
      <c r="L221" s="320" t="s">
        <v>349</v>
      </c>
      <c r="M221" s="321"/>
      <c r="N221" s="321"/>
      <c r="O221" s="321"/>
      <c r="P221" s="321"/>
      <c r="Q221" s="321"/>
      <c r="R221" s="321"/>
      <c r="S221" s="321"/>
      <c r="T221" s="321"/>
      <c r="U221" s="318"/>
      <c r="V221" s="318"/>
      <c r="W221" s="318"/>
      <c r="X221" s="318"/>
      <c r="Y221" s="318"/>
    </row>
    <row r="222" spans="1:25" s="316" customFormat="1" ht="11.25" x14ac:dyDescent="0.2">
      <c r="A222" s="183" t="s">
        <v>309</v>
      </c>
      <c r="B222" s="319">
        <f>COUNTIF($B$8:$B$142,$A$222)</f>
        <v>0</v>
      </c>
      <c r="C222" s="162"/>
      <c r="E222" s="318"/>
      <c r="J222" s="317"/>
      <c r="L222" s="320" t="s">
        <v>350</v>
      </c>
      <c r="M222" s="321"/>
      <c r="N222" s="321"/>
      <c r="O222" s="321"/>
      <c r="P222" s="321"/>
      <c r="Q222" s="321"/>
      <c r="R222" s="321"/>
      <c r="S222" s="321"/>
      <c r="T222" s="318"/>
      <c r="U222" s="318"/>
      <c r="V222" s="318"/>
      <c r="W222" s="318"/>
      <c r="X222" s="318"/>
      <c r="Y222" s="318"/>
    </row>
    <row r="223" spans="1:25" s="316" customFormat="1" ht="11.25" x14ac:dyDescent="0.2">
      <c r="A223" s="183" t="s">
        <v>310</v>
      </c>
      <c r="B223" s="319">
        <f>COUNTIF($B$8:$B$142,$A$223)</f>
        <v>0</v>
      </c>
      <c r="C223" s="162"/>
      <c r="E223" s="318"/>
      <c r="J223" s="317"/>
      <c r="L223" s="320" t="s">
        <v>351</v>
      </c>
      <c r="M223" s="321"/>
      <c r="N223" s="321"/>
      <c r="O223" s="321"/>
      <c r="P223" s="321"/>
      <c r="Q223" s="321"/>
      <c r="R223" s="321"/>
      <c r="S223" s="321"/>
      <c r="T223" s="321"/>
      <c r="U223" s="318"/>
      <c r="V223" s="318"/>
      <c r="W223" s="318"/>
      <c r="X223" s="318"/>
      <c r="Y223" s="318"/>
    </row>
    <row r="224" spans="1:25" s="316" customFormat="1" ht="11.25" x14ac:dyDescent="0.2">
      <c r="A224" s="183" t="s">
        <v>598</v>
      </c>
      <c r="B224" s="319">
        <f>COUNTIF($B$8:$B$142,$A$224)</f>
        <v>0</v>
      </c>
      <c r="C224" s="162"/>
      <c r="E224" s="318"/>
      <c r="J224" s="317"/>
      <c r="L224" s="162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</row>
    <row r="225" spans="1:25" s="316" customFormat="1" ht="11.25" x14ac:dyDescent="0.2">
      <c r="A225" s="183" t="s">
        <v>599</v>
      </c>
      <c r="B225" s="319">
        <f>COUNTIF($B$8:$B$142,$A$225)</f>
        <v>0</v>
      </c>
      <c r="C225" s="162"/>
      <c r="E225" s="318"/>
      <c r="J225" s="317"/>
      <c r="L225" s="162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</row>
    <row r="226" spans="1:25" s="316" customFormat="1" ht="11.25" x14ac:dyDescent="0.2">
      <c r="A226" s="183" t="s">
        <v>189</v>
      </c>
      <c r="B226" s="319">
        <f>COUNTIF($B$8:$B$142,$A$226)</f>
        <v>0</v>
      </c>
      <c r="C226" s="162"/>
      <c r="E226" s="318"/>
      <c r="J226" s="317"/>
      <c r="L226" s="320" t="s">
        <v>664</v>
      </c>
      <c r="M226" s="321"/>
      <c r="N226" s="321"/>
      <c r="O226" s="321"/>
      <c r="P226" s="321"/>
      <c r="Q226" s="321"/>
      <c r="R226" s="318"/>
      <c r="S226" s="318"/>
      <c r="T226" s="318"/>
      <c r="U226" s="318"/>
      <c r="V226" s="318"/>
      <c r="W226" s="318"/>
      <c r="X226" s="318"/>
      <c r="Y226" s="318"/>
    </row>
    <row r="227" spans="1:25" s="316" customFormat="1" ht="11.25" x14ac:dyDescent="0.2">
      <c r="A227" s="183" t="s">
        <v>600</v>
      </c>
      <c r="B227" s="319">
        <f>COUNTIF($B$8:$B$142,$A$227)</f>
        <v>0</v>
      </c>
      <c r="C227" s="162"/>
      <c r="E227" s="318"/>
      <c r="J227" s="317"/>
      <c r="L227" s="162"/>
      <c r="M227" s="318"/>
      <c r="N227" s="318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</row>
    <row r="228" spans="1:25" s="316" customFormat="1" ht="11.25" x14ac:dyDescent="0.2">
      <c r="A228" s="183" t="s">
        <v>601</v>
      </c>
      <c r="B228" s="319">
        <f>COUNTIF($B$8:$B$142,$A$228)</f>
        <v>0</v>
      </c>
      <c r="C228" s="162"/>
      <c r="E228" s="318"/>
      <c r="J228" s="317"/>
      <c r="L228" s="162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</row>
    <row r="229" spans="1:25" s="316" customFormat="1" ht="11.25" x14ac:dyDescent="0.2">
      <c r="A229" s="183" t="s">
        <v>602</v>
      </c>
      <c r="B229" s="319">
        <f>COUNTIF($B$8:$B$142,$A$229)</f>
        <v>0</v>
      </c>
      <c r="C229" s="162"/>
      <c r="E229" s="318"/>
      <c r="J229" s="317"/>
      <c r="L229" s="162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</row>
    <row r="230" spans="1:25" s="316" customFormat="1" ht="11.25" x14ac:dyDescent="0.2">
      <c r="A230" s="183" t="s">
        <v>311</v>
      </c>
      <c r="B230" s="319">
        <f>COUNTIF($B$8:$B$142,$A$230)</f>
        <v>0</v>
      </c>
      <c r="C230" s="162"/>
      <c r="E230" s="318"/>
      <c r="J230" s="317"/>
      <c r="L230" s="320" t="s">
        <v>352</v>
      </c>
      <c r="M230" s="321"/>
      <c r="N230" s="321"/>
      <c r="O230" s="321"/>
      <c r="P230" s="321"/>
      <c r="Q230" s="321"/>
      <c r="R230" s="321"/>
      <c r="S230" s="321"/>
      <c r="T230" s="321"/>
      <c r="U230" s="318"/>
      <c r="V230" s="318"/>
      <c r="W230" s="318"/>
      <c r="X230" s="318"/>
      <c r="Y230" s="318"/>
    </row>
    <row r="231" spans="1:25" s="316" customFormat="1" ht="11.25" x14ac:dyDescent="0.2">
      <c r="A231" s="183" t="s">
        <v>312</v>
      </c>
      <c r="B231" s="319">
        <f>COUNTIF($B$8:$B$142,$A$231)</f>
        <v>0</v>
      </c>
      <c r="C231" s="162"/>
      <c r="E231" s="318"/>
      <c r="J231" s="317"/>
      <c r="L231" s="320" t="s">
        <v>353</v>
      </c>
      <c r="M231" s="321"/>
      <c r="N231" s="321"/>
      <c r="O231" s="321"/>
      <c r="P231" s="321"/>
      <c r="Q231" s="321"/>
      <c r="R231" s="321"/>
      <c r="S231" s="321"/>
      <c r="T231" s="321"/>
      <c r="U231" s="321"/>
      <c r="V231" s="318"/>
      <c r="W231" s="318"/>
      <c r="X231" s="318"/>
      <c r="Y231" s="318"/>
    </row>
    <row r="232" spans="1:25" s="316" customFormat="1" ht="11.25" x14ac:dyDescent="0.2">
      <c r="A232" s="183" t="s">
        <v>190</v>
      </c>
      <c r="B232" s="319">
        <f>COUNTIF($B$8:$B$142,$A$232)</f>
        <v>0</v>
      </c>
      <c r="C232" s="162"/>
      <c r="E232" s="318"/>
      <c r="J232" s="317"/>
      <c r="L232" s="320" t="s">
        <v>354</v>
      </c>
      <c r="M232" s="321"/>
      <c r="N232" s="321"/>
      <c r="O232" s="321"/>
      <c r="P232" s="321"/>
      <c r="Q232" s="321"/>
      <c r="R232" s="321"/>
      <c r="S232" s="321"/>
      <c r="T232" s="321"/>
      <c r="U232" s="318"/>
      <c r="V232" s="318"/>
      <c r="W232" s="318"/>
      <c r="X232" s="318"/>
      <c r="Y232" s="318"/>
    </row>
    <row r="233" spans="1:25" s="316" customFormat="1" ht="11.25" x14ac:dyDescent="0.2">
      <c r="A233" s="183" t="s">
        <v>313</v>
      </c>
      <c r="B233" s="319">
        <f>COUNTIF($B$8:$B$142,$A$233)</f>
        <v>0</v>
      </c>
      <c r="C233" s="162"/>
      <c r="E233" s="318"/>
      <c r="J233" s="317"/>
      <c r="L233" s="320" t="s">
        <v>355</v>
      </c>
      <c r="M233" s="321"/>
      <c r="N233" s="321"/>
      <c r="O233" s="321"/>
      <c r="P233" s="321"/>
      <c r="Q233" s="321"/>
      <c r="R233" s="321"/>
      <c r="S233" s="321"/>
      <c r="T233" s="321"/>
      <c r="U233" s="321"/>
      <c r="V233" s="318"/>
      <c r="W233" s="318"/>
      <c r="X233" s="318"/>
      <c r="Y233" s="318"/>
    </row>
    <row r="234" spans="1:25" s="316" customFormat="1" ht="11.25" x14ac:dyDescent="0.2">
      <c r="A234" s="183" t="s">
        <v>314</v>
      </c>
      <c r="B234" s="319">
        <f>COUNTIF($B$8:$B$142,$A$234)</f>
        <v>0</v>
      </c>
      <c r="C234" s="162"/>
      <c r="E234" s="318"/>
      <c r="J234" s="317"/>
      <c r="L234" s="320" t="s">
        <v>356</v>
      </c>
      <c r="M234" s="321"/>
      <c r="N234" s="321"/>
      <c r="O234" s="321"/>
      <c r="P234" s="321"/>
      <c r="Q234" s="321"/>
      <c r="R234" s="321"/>
      <c r="S234" s="321"/>
      <c r="T234" s="321"/>
      <c r="U234" s="318"/>
      <c r="V234" s="318"/>
      <c r="W234" s="318"/>
      <c r="X234" s="318"/>
      <c r="Y234" s="318"/>
    </row>
    <row r="235" spans="1:25" s="316" customFormat="1" ht="11.25" x14ac:dyDescent="0.2">
      <c r="A235" s="183" t="s">
        <v>315</v>
      </c>
      <c r="B235" s="319">
        <f>COUNTIF($B$8:$B$142,$A$235)</f>
        <v>0</v>
      </c>
      <c r="C235" s="162"/>
      <c r="E235" s="318"/>
      <c r="J235" s="317"/>
      <c r="L235" s="320" t="s">
        <v>357</v>
      </c>
      <c r="M235" s="321"/>
      <c r="N235" s="321"/>
      <c r="O235" s="321"/>
      <c r="P235" s="321"/>
      <c r="Q235" s="321"/>
      <c r="R235" s="321"/>
      <c r="S235" s="321"/>
      <c r="T235" s="321"/>
      <c r="U235" s="321"/>
      <c r="V235" s="318"/>
      <c r="W235" s="318"/>
      <c r="X235" s="318"/>
      <c r="Y235" s="318"/>
    </row>
    <row r="236" spans="1:25" s="316" customFormat="1" ht="12" thickBot="1" x14ac:dyDescent="0.25">
      <c r="A236" s="322"/>
      <c r="B236" s="323">
        <f>SUM($B$164:$B$235)</f>
        <v>0</v>
      </c>
      <c r="C236" s="324"/>
      <c r="D236" s="324"/>
      <c r="E236" s="324"/>
      <c r="F236" s="324"/>
      <c r="G236" s="324"/>
      <c r="H236" s="324"/>
      <c r="I236" s="324"/>
      <c r="J236" s="325"/>
      <c r="L236" s="321" t="s">
        <v>427</v>
      </c>
      <c r="M236" s="321"/>
      <c r="N236" s="321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</row>
  </sheetData>
  <sheetProtection algorithmName="SHA-512" hashValue="pzyXRVVzrnMUihtaTD2nIDt57T0RwdFnGI414hJYnVGHBmnSs8O2lOIZqIvxJqYSjUR1bhKFFa1nSOEBzSGTLw==" saltValue="90/NXqFm6xVlTd4AXk1TlQ==" spinCount="100000" sheet="1" objects="1" scenarios="1"/>
  <mergeCells count="27">
    <mergeCell ref="A4:J4"/>
    <mergeCell ref="A6:B6"/>
    <mergeCell ref="A143:B143"/>
    <mergeCell ref="E5:J5"/>
    <mergeCell ref="G6:J6"/>
    <mergeCell ref="P102:Q102"/>
    <mergeCell ref="P35:Q35"/>
    <mergeCell ref="P36:Q36"/>
    <mergeCell ref="P37:Q37"/>
    <mergeCell ref="P38:Q38"/>
    <mergeCell ref="P39:Q39"/>
    <mergeCell ref="L12:Y12"/>
    <mergeCell ref="P128:Q128"/>
    <mergeCell ref="P129:Q129"/>
    <mergeCell ref="P40:Q40"/>
    <mergeCell ref="P41:Q41"/>
    <mergeCell ref="P42:Q42"/>
    <mergeCell ref="P43:Q43"/>
    <mergeCell ref="P127:Q127"/>
    <mergeCell ref="P72:Q72"/>
    <mergeCell ref="P73:Q73"/>
    <mergeCell ref="P74:Q74"/>
    <mergeCell ref="P44:Q44"/>
    <mergeCell ref="P45:Q45"/>
    <mergeCell ref="P46:Q46"/>
    <mergeCell ref="P100:Q100"/>
    <mergeCell ref="P101:Q101"/>
  </mergeCells>
  <dataValidations count="2">
    <dataValidation type="list" allowBlank="1" showInputMessage="1" showErrorMessage="1" sqref="B8:B142" xr:uid="{00000000-0002-0000-0300-000000000000}">
      <formula1>$AA$6:$AA$73</formula1>
    </dataValidation>
    <dataValidation type="list" allowBlank="1" showInputMessage="1" showErrorMessage="1" sqref="C8:C142" xr:uid="{00000000-0002-0000-0300-000001000000}">
      <formula1>$AA$83:$AA$88</formula1>
    </dataValidation>
  </dataValidations>
  <pageMargins left="0.6" right="0.2" top="0.4" bottom="0.4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10"/>
  <sheetViews>
    <sheetView workbookViewId="0">
      <selection activeCell="Q22" sqref="Q22"/>
    </sheetView>
  </sheetViews>
  <sheetFormatPr defaultColWidth="8.85546875" defaultRowHeight="15" x14ac:dyDescent="0.25"/>
  <cols>
    <col min="1" max="3" width="10.42578125" customWidth="1"/>
    <col min="4" max="4" width="2" bestFit="1" customWidth="1"/>
    <col min="6" max="6" width="3.85546875" customWidth="1"/>
    <col min="10" max="10" width="9.140625" customWidth="1"/>
    <col min="11" max="12" width="2" bestFit="1" customWidth="1"/>
    <col min="13" max="13" width="12.5703125" customWidth="1"/>
    <col min="15" max="28" width="9.140625" style="200"/>
  </cols>
  <sheetData>
    <row r="1" spans="1:25" x14ac:dyDescent="0.25">
      <c r="A1" s="381" t="s">
        <v>78</v>
      </c>
      <c r="B1" s="381"/>
      <c r="C1" s="381"/>
      <c r="D1" s="2"/>
      <c r="E1" s="441" t="str">
        <f>'OA Budget Planning-Report Sheet'!$B$5</f>
        <v>Chapter Name (Number)</v>
      </c>
      <c r="F1" s="441"/>
      <c r="G1" s="441"/>
      <c r="H1" s="441"/>
      <c r="O1" s="3" t="s">
        <v>79</v>
      </c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5" x14ac:dyDescent="0.25">
      <c r="A2" s="381" t="s">
        <v>270</v>
      </c>
      <c r="B2" s="381"/>
      <c r="C2" s="381"/>
      <c r="D2" s="2"/>
      <c r="E2" s="475" t="str">
        <f>'OA Budget Planning-Report Sheet'!$B$3</f>
        <v>Select Event Type</v>
      </c>
      <c r="F2" s="475"/>
      <c r="G2" s="475"/>
      <c r="H2" s="475"/>
      <c r="M2" t="s">
        <v>667</v>
      </c>
      <c r="O2" s="3" t="s">
        <v>371</v>
      </c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 spans="1:25" ht="15.75" thickBot="1" x14ac:dyDescent="0.3">
      <c r="A3" s="34"/>
      <c r="B3" s="26"/>
      <c r="C3" s="49"/>
      <c r="D3" s="49"/>
      <c r="E3" s="49"/>
      <c r="F3" s="49"/>
      <c r="G3" s="49"/>
      <c r="H3" s="26"/>
      <c r="I3" s="26"/>
      <c r="J3" s="26"/>
      <c r="K3" s="26"/>
      <c r="L3" s="26"/>
      <c r="M3" s="26"/>
    </row>
    <row r="4" spans="1:25" x14ac:dyDescent="0.25">
      <c r="A4" s="469" t="s">
        <v>195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1:25" x14ac:dyDescent="0.25">
      <c r="A5" s="474" t="s">
        <v>177</v>
      </c>
      <c r="B5" s="473"/>
      <c r="C5" s="473"/>
      <c r="E5" s="473" t="s">
        <v>196</v>
      </c>
      <c r="F5" s="473"/>
      <c r="G5" s="473"/>
      <c r="H5" s="473"/>
      <c r="I5" s="473"/>
      <c r="J5" s="473"/>
      <c r="M5" s="164" t="s">
        <v>180</v>
      </c>
      <c r="O5" s="199" t="s">
        <v>522</v>
      </c>
      <c r="P5" s="199"/>
      <c r="Q5" s="199"/>
      <c r="R5" s="199"/>
      <c r="S5" s="199"/>
      <c r="T5" s="199"/>
    </row>
    <row r="6" spans="1:25" x14ac:dyDescent="0.25">
      <c r="A6" s="456"/>
      <c r="B6" s="457"/>
      <c r="C6" s="457"/>
      <c r="D6" s="58"/>
      <c r="E6" s="458"/>
      <c r="F6" s="458"/>
      <c r="G6" s="458"/>
      <c r="H6" s="458"/>
      <c r="I6" s="458"/>
      <c r="J6" s="458"/>
      <c r="L6" s="7" t="s">
        <v>86</v>
      </c>
      <c r="M6" s="226"/>
      <c r="O6" s="3" t="s">
        <v>430</v>
      </c>
      <c r="P6" s="199"/>
      <c r="Q6" s="199"/>
      <c r="R6" s="199"/>
      <c r="S6" s="199"/>
      <c r="T6" s="199"/>
    </row>
    <row r="7" spans="1:25" x14ac:dyDescent="0.25">
      <c r="A7" s="459"/>
      <c r="B7" s="460"/>
      <c r="C7" s="460"/>
      <c r="D7" s="58"/>
      <c r="E7" s="463"/>
      <c r="F7" s="463"/>
      <c r="G7" s="463"/>
      <c r="H7" s="463"/>
      <c r="I7" s="463"/>
      <c r="J7" s="463"/>
      <c r="M7" s="165"/>
      <c r="O7" s="3" t="s">
        <v>431</v>
      </c>
      <c r="P7" s="199"/>
      <c r="Q7" s="199"/>
      <c r="R7" s="199"/>
      <c r="S7" s="199"/>
      <c r="T7" s="199"/>
      <c r="U7" s="199"/>
    </row>
    <row r="8" spans="1:25" x14ac:dyDescent="0.25">
      <c r="A8" s="461"/>
      <c r="B8" s="462"/>
      <c r="C8" s="462"/>
      <c r="D8" s="58"/>
      <c r="E8" s="464"/>
      <c r="F8" s="464"/>
      <c r="G8" s="464"/>
      <c r="H8" s="464"/>
      <c r="I8" s="464"/>
      <c r="J8" s="464"/>
      <c r="L8" s="7"/>
      <c r="M8" s="166"/>
      <c r="O8" s="3" t="s">
        <v>432</v>
      </c>
      <c r="P8" s="199"/>
      <c r="Q8" s="199"/>
      <c r="R8" s="199"/>
      <c r="S8" s="199"/>
      <c r="T8" s="199"/>
      <c r="U8" s="199"/>
      <c r="V8" s="199"/>
      <c r="W8" s="199"/>
    </row>
    <row r="9" spans="1:25" x14ac:dyDescent="0.25">
      <c r="A9" s="456"/>
      <c r="B9" s="457"/>
      <c r="C9" s="457"/>
      <c r="D9" s="58"/>
      <c r="E9" s="458"/>
      <c r="F9" s="458"/>
      <c r="G9" s="458"/>
      <c r="H9" s="458"/>
      <c r="I9" s="458"/>
      <c r="J9" s="458"/>
      <c r="L9" s="7" t="s">
        <v>86</v>
      </c>
      <c r="M9" s="226"/>
    </row>
    <row r="10" spans="1:25" x14ac:dyDescent="0.25">
      <c r="A10" s="459"/>
      <c r="B10" s="460"/>
      <c r="C10" s="460"/>
      <c r="D10" s="58"/>
      <c r="E10" s="463"/>
      <c r="F10" s="463"/>
      <c r="G10" s="463"/>
      <c r="H10" s="463"/>
      <c r="I10" s="463"/>
      <c r="J10" s="463"/>
      <c r="M10" s="165"/>
      <c r="O10" s="274" t="s">
        <v>517</v>
      </c>
      <c r="P10" s="277"/>
      <c r="Q10" s="277"/>
      <c r="R10" s="277"/>
      <c r="S10" s="277"/>
      <c r="T10" s="277"/>
      <c r="U10" s="277"/>
      <c r="V10" s="277"/>
    </row>
    <row r="11" spans="1:25" x14ac:dyDescent="0.25">
      <c r="A11" s="461"/>
      <c r="B11" s="462"/>
      <c r="C11" s="462"/>
      <c r="D11" s="58"/>
      <c r="E11" s="464"/>
      <c r="F11" s="464"/>
      <c r="G11" s="464"/>
      <c r="H11" s="464"/>
      <c r="I11" s="464"/>
      <c r="J11" s="464"/>
      <c r="L11" s="7"/>
      <c r="M11" s="166"/>
      <c r="O11" s="274" t="s">
        <v>518</v>
      </c>
      <c r="P11" s="277"/>
      <c r="Q11" s="277"/>
      <c r="R11" s="277"/>
      <c r="S11" s="277"/>
      <c r="T11" s="277"/>
      <c r="U11" s="277"/>
    </row>
    <row r="12" spans="1:25" x14ac:dyDescent="0.25">
      <c r="A12" s="456"/>
      <c r="B12" s="457"/>
      <c r="C12" s="457"/>
      <c r="D12" s="58"/>
      <c r="E12" s="458"/>
      <c r="F12" s="458"/>
      <c r="G12" s="458"/>
      <c r="H12" s="458"/>
      <c r="I12" s="458"/>
      <c r="J12" s="458"/>
      <c r="L12" s="7" t="s">
        <v>86</v>
      </c>
      <c r="M12" s="226"/>
    </row>
    <row r="13" spans="1:25" x14ac:dyDescent="0.25">
      <c r="A13" s="459"/>
      <c r="B13" s="460"/>
      <c r="C13" s="460"/>
      <c r="D13" s="58"/>
      <c r="E13" s="463"/>
      <c r="F13" s="463"/>
      <c r="G13" s="463"/>
      <c r="H13" s="463"/>
      <c r="I13" s="463"/>
      <c r="J13" s="463"/>
      <c r="M13" s="165"/>
    </row>
    <row r="14" spans="1:25" x14ac:dyDescent="0.25">
      <c r="A14" s="461"/>
      <c r="B14" s="462"/>
      <c r="C14" s="462"/>
      <c r="D14" s="58"/>
      <c r="E14" s="464"/>
      <c r="F14" s="464"/>
      <c r="G14" s="464"/>
      <c r="H14" s="464"/>
      <c r="I14" s="464"/>
      <c r="J14" s="464"/>
      <c r="L14" s="7"/>
      <c r="M14" s="166"/>
    </row>
    <row r="15" spans="1:25" x14ac:dyDescent="0.25">
      <c r="A15" s="456"/>
      <c r="B15" s="457"/>
      <c r="C15" s="457"/>
      <c r="D15" s="58"/>
      <c r="E15" s="458"/>
      <c r="F15" s="458"/>
      <c r="G15" s="458"/>
      <c r="H15" s="458"/>
      <c r="I15" s="458"/>
      <c r="J15" s="458"/>
      <c r="L15" s="7" t="s">
        <v>86</v>
      </c>
      <c r="M15" s="226"/>
    </row>
    <row r="16" spans="1:25" x14ac:dyDescent="0.25">
      <c r="A16" s="459"/>
      <c r="B16" s="460"/>
      <c r="C16" s="460"/>
      <c r="D16" s="58"/>
      <c r="E16" s="463"/>
      <c r="F16" s="463"/>
      <c r="G16" s="463"/>
      <c r="H16" s="463"/>
      <c r="I16" s="463"/>
      <c r="J16" s="463"/>
      <c r="M16" s="165"/>
    </row>
    <row r="17" spans="1:13" x14ac:dyDescent="0.25">
      <c r="A17" s="461"/>
      <c r="B17" s="462"/>
      <c r="C17" s="462"/>
      <c r="D17" s="58"/>
      <c r="E17" s="464"/>
      <c r="F17" s="464"/>
      <c r="G17" s="464"/>
      <c r="H17" s="464"/>
      <c r="I17" s="464"/>
      <c r="J17" s="464"/>
      <c r="L17" s="7"/>
      <c r="M17" s="166"/>
    </row>
    <row r="18" spans="1:13" x14ac:dyDescent="0.25">
      <c r="A18" s="456"/>
      <c r="B18" s="457"/>
      <c r="C18" s="457"/>
      <c r="D18" s="58"/>
      <c r="E18" s="458"/>
      <c r="F18" s="458"/>
      <c r="G18" s="458"/>
      <c r="H18" s="458"/>
      <c r="I18" s="458"/>
      <c r="J18" s="458"/>
      <c r="L18" s="7" t="s">
        <v>86</v>
      </c>
      <c r="M18" s="226"/>
    </row>
    <row r="19" spans="1:13" x14ac:dyDescent="0.25">
      <c r="A19" s="459"/>
      <c r="B19" s="460"/>
      <c r="C19" s="460"/>
      <c r="D19" s="58"/>
      <c r="E19" s="463"/>
      <c r="F19" s="463"/>
      <c r="G19" s="463"/>
      <c r="H19" s="463"/>
      <c r="I19" s="463"/>
      <c r="J19" s="463"/>
      <c r="M19" s="165"/>
    </row>
    <row r="20" spans="1:13" x14ac:dyDescent="0.25">
      <c r="A20" s="461"/>
      <c r="B20" s="462"/>
      <c r="C20" s="462"/>
      <c r="D20" s="58"/>
      <c r="E20" s="464"/>
      <c r="F20" s="464"/>
      <c r="G20" s="464"/>
      <c r="H20" s="464"/>
      <c r="I20" s="464"/>
      <c r="J20" s="464"/>
      <c r="L20" s="7"/>
      <c r="M20" s="166"/>
    </row>
    <row r="21" spans="1:13" x14ac:dyDescent="0.25">
      <c r="A21" s="456"/>
      <c r="B21" s="457"/>
      <c r="C21" s="457"/>
      <c r="D21" s="58"/>
      <c r="E21" s="458"/>
      <c r="F21" s="458"/>
      <c r="G21" s="458"/>
      <c r="H21" s="458"/>
      <c r="I21" s="458"/>
      <c r="J21" s="458"/>
      <c r="L21" s="7" t="s">
        <v>86</v>
      </c>
      <c r="M21" s="226"/>
    </row>
    <row r="22" spans="1:13" x14ac:dyDescent="0.25">
      <c r="A22" s="459"/>
      <c r="B22" s="460"/>
      <c r="C22" s="460"/>
      <c r="D22" s="58"/>
      <c r="E22" s="463"/>
      <c r="F22" s="463"/>
      <c r="G22" s="463"/>
      <c r="H22" s="463"/>
      <c r="I22" s="463"/>
      <c r="J22" s="463"/>
      <c r="M22" s="165"/>
    </row>
    <row r="23" spans="1:13" x14ac:dyDescent="0.25">
      <c r="A23" s="461"/>
      <c r="B23" s="462"/>
      <c r="C23" s="462"/>
      <c r="D23" s="58"/>
      <c r="E23" s="464"/>
      <c r="F23" s="464"/>
      <c r="G23" s="464"/>
      <c r="H23" s="464"/>
      <c r="I23" s="464"/>
      <c r="J23" s="464"/>
      <c r="L23" s="7"/>
      <c r="M23" s="166"/>
    </row>
    <row r="24" spans="1:13" x14ac:dyDescent="0.25">
      <c r="A24" s="456"/>
      <c r="B24" s="457"/>
      <c r="C24" s="457"/>
      <c r="D24" s="58"/>
      <c r="E24" s="458"/>
      <c r="F24" s="458"/>
      <c r="G24" s="458"/>
      <c r="H24" s="458"/>
      <c r="I24" s="458"/>
      <c r="J24" s="458"/>
      <c r="L24" s="7" t="s">
        <v>86</v>
      </c>
      <c r="M24" s="226"/>
    </row>
    <row r="25" spans="1:13" x14ac:dyDescent="0.25">
      <c r="A25" s="459"/>
      <c r="B25" s="460"/>
      <c r="C25" s="460"/>
      <c r="D25" s="58"/>
      <c r="E25" s="463"/>
      <c r="F25" s="463"/>
      <c r="G25" s="463"/>
      <c r="H25" s="463"/>
      <c r="I25" s="463"/>
      <c r="J25" s="463"/>
      <c r="M25" s="165"/>
    </row>
    <row r="26" spans="1:13" x14ac:dyDescent="0.25">
      <c r="A26" s="461"/>
      <c r="B26" s="462"/>
      <c r="C26" s="462"/>
      <c r="D26" s="58"/>
      <c r="E26" s="464"/>
      <c r="F26" s="464"/>
      <c r="G26" s="464"/>
      <c r="H26" s="464"/>
      <c r="I26" s="464"/>
      <c r="J26" s="464"/>
      <c r="L26" s="7"/>
      <c r="M26" s="166"/>
    </row>
    <row r="27" spans="1:13" x14ac:dyDescent="0.25">
      <c r="A27" s="456"/>
      <c r="B27" s="457"/>
      <c r="C27" s="457"/>
      <c r="D27" s="58"/>
      <c r="E27" s="458"/>
      <c r="F27" s="458"/>
      <c r="G27" s="458"/>
      <c r="H27" s="458"/>
      <c r="I27" s="458"/>
      <c r="J27" s="458"/>
      <c r="L27" s="7" t="s">
        <v>86</v>
      </c>
      <c r="M27" s="226"/>
    </row>
    <row r="28" spans="1:13" x14ac:dyDescent="0.25">
      <c r="A28" s="459"/>
      <c r="B28" s="460"/>
      <c r="C28" s="460"/>
      <c r="D28" s="58"/>
      <c r="E28" s="463"/>
      <c r="F28" s="463"/>
      <c r="G28" s="463"/>
      <c r="H28" s="463"/>
      <c r="I28" s="463"/>
      <c r="J28" s="463"/>
      <c r="M28" s="165"/>
    </row>
    <row r="29" spans="1:13" x14ac:dyDescent="0.25">
      <c r="A29" s="461"/>
      <c r="B29" s="462"/>
      <c r="C29" s="462"/>
      <c r="D29" s="58"/>
      <c r="E29" s="464"/>
      <c r="F29" s="464"/>
      <c r="G29" s="464"/>
      <c r="H29" s="464"/>
      <c r="I29" s="464"/>
      <c r="J29" s="464"/>
      <c r="L29" s="7"/>
      <c r="M29" s="166"/>
    </row>
    <row r="30" spans="1:13" x14ac:dyDescent="0.25">
      <c r="A30" s="456"/>
      <c r="B30" s="457"/>
      <c r="C30" s="457"/>
      <c r="D30" s="58"/>
      <c r="E30" s="458"/>
      <c r="F30" s="458"/>
      <c r="G30" s="458"/>
      <c r="H30" s="458"/>
      <c r="I30" s="458"/>
      <c r="J30" s="458"/>
      <c r="L30" s="7" t="s">
        <v>86</v>
      </c>
      <c r="M30" s="226"/>
    </row>
    <row r="31" spans="1:13" x14ac:dyDescent="0.25">
      <c r="A31" s="459"/>
      <c r="B31" s="460"/>
      <c r="C31" s="460"/>
      <c r="D31" s="58"/>
      <c r="E31" s="463"/>
      <c r="F31" s="463"/>
      <c r="G31" s="463"/>
      <c r="H31" s="463"/>
      <c r="I31" s="463"/>
      <c r="J31" s="463"/>
      <c r="M31" s="165"/>
    </row>
    <row r="32" spans="1:13" x14ac:dyDescent="0.25">
      <c r="A32" s="461"/>
      <c r="B32" s="462"/>
      <c r="C32" s="462"/>
      <c r="D32" s="58"/>
      <c r="E32" s="464"/>
      <c r="F32" s="464"/>
      <c r="G32" s="464"/>
      <c r="H32" s="464"/>
      <c r="I32" s="464"/>
      <c r="J32" s="464"/>
      <c r="L32" s="7"/>
      <c r="M32" s="166"/>
    </row>
    <row r="33" spans="1:13" x14ac:dyDescent="0.25">
      <c r="A33" s="456"/>
      <c r="B33" s="457"/>
      <c r="C33" s="457"/>
      <c r="D33" s="58"/>
      <c r="E33" s="458"/>
      <c r="F33" s="458"/>
      <c r="G33" s="458"/>
      <c r="H33" s="458"/>
      <c r="I33" s="458"/>
      <c r="J33" s="458"/>
      <c r="L33" s="7" t="s">
        <v>86</v>
      </c>
      <c r="M33" s="226"/>
    </row>
    <row r="34" spans="1:13" x14ac:dyDescent="0.25">
      <c r="A34" s="459"/>
      <c r="B34" s="460"/>
      <c r="C34" s="460"/>
      <c r="D34" s="58"/>
      <c r="E34" s="463"/>
      <c r="F34" s="463"/>
      <c r="G34" s="463"/>
      <c r="H34" s="463"/>
      <c r="I34" s="463"/>
      <c r="J34" s="463"/>
      <c r="M34" s="165"/>
    </row>
    <row r="35" spans="1:13" x14ac:dyDescent="0.25">
      <c r="A35" s="461"/>
      <c r="B35" s="462"/>
      <c r="C35" s="462"/>
      <c r="D35" s="58"/>
      <c r="E35" s="464"/>
      <c r="F35" s="464"/>
      <c r="G35" s="464"/>
      <c r="H35" s="464"/>
      <c r="I35" s="464"/>
      <c r="J35" s="464"/>
      <c r="L35" s="7"/>
      <c r="M35" s="166"/>
    </row>
    <row r="36" spans="1:13" x14ac:dyDescent="0.25">
      <c r="A36" s="456"/>
      <c r="B36" s="457"/>
      <c r="C36" s="457"/>
      <c r="D36" s="58"/>
      <c r="E36" s="458"/>
      <c r="F36" s="458"/>
      <c r="G36" s="458"/>
      <c r="H36" s="458"/>
      <c r="I36" s="458"/>
      <c r="J36" s="458"/>
      <c r="L36" s="7" t="s">
        <v>86</v>
      </c>
      <c r="M36" s="226"/>
    </row>
    <row r="37" spans="1:13" x14ac:dyDescent="0.25">
      <c r="A37" s="459"/>
      <c r="B37" s="460"/>
      <c r="C37" s="460"/>
      <c r="D37" s="58"/>
      <c r="E37" s="463"/>
      <c r="F37" s="463"/>
      <c r="G37" s="463"/>
      <c r="H37" s="463"/>
      <c r="I37" s="463"/>
      <c r="J37" s="463"/>
      <c r="M37" s="165"/>
    </row>
    <row r="38" spans="1:13" x14ac:dyDescent="0.25">
      <c r="A38" s="461"/>
      <c r="B38" s="462"/>
      <c r="C38" s="462"/>
      <c r="D38" s="58"/>
      <c r="E38" s="464"/>
      <c r="F38" s="464"/>
      <c r="G38" s="464"/>
      <c r="H38" s="464"/>
      <c r="I38" s="464"/>
      <c r="J38" s="464"/>
      <c r="L38" s="7"/>
      <c r="M38" s="166"/>
    </row>
    <row r="39" spans="1:13" x14ac:dyDescent="0.25">
      <c r="A39" s="456"/>
      <c r="B39" s="457"/>
      <c r="C39" s="457"/>
      <c r="D39" s="58"/>
      <c r="E39" s="458"/>
      <c r="F39" s="458"/>
      <c r="G39" s="458"/>
      <c r="H39" s="458"/>
      <c r="I39" s="458"/>
      <c r="J39" s="458"/>
      <c r="L39" s="7" t="s">
        <v>86</v>
      </c>
      <c r="M39" s="226"/>
    </row>
    <row r="40" spans="1:13" x14ac:dyDescent="0.25">
      <c r="A40" s="459"/>
      <c r="B40" s="460"/>
      <c r="C40" s="460"/>
      <c r="D40" s="58"/>
      <c r="E40" s="463"/>
      <c r="F40" s="463"/>
      <c r="G40" s="463"/>
      <c r="H40" s="463"/>
      <c r="I40" s="463"/>
      <c r="J40" s="463"/>
      <c r="M40" s="165"/>
    </row>
    <row r="41" spans="1:13" x14ac:dyDescent="0.25">
      <c r="A41" s="461"/>
      <c r="B41" s="462"/>
      <c r="C41" s="462"/>
      <c r="D41" s="58"/>
      <c r="E41" s="464"/>
      <c r="F41" s="464"/>
      <c r="G41" s="464"/>
      <c r="H41" s="464"/>
      <c r="I41" s="464"/>
      <c r="J41" s="464"/>
      <c r="L41" s="7"/>
      <c r="M41" s="166"/>
    </row>
    <row r="42" spans="1:13" x14ac:dyDescent="0.25">
      <c r="A42" s="456"/>
      <c r="B42" s="457"/>
      <c r="C42" s="457"/>
      <c r="D42" s="58"/>
      <c r="E42" s="458"/>
      <c r="F42" s="458"/>
      <c r="G42" s="458"/>
      <c r="H42" s="458"/>
      <c r="I42" s="458"/>
      <c r="J42" s="458"/>
      <c r="L42" s="7" t="s">
        <v>86</v>
      </c>
      <c r="M42" s="226"/>
    </row>
    <row r="43" spans="1:13" x14ac:dyDescent="0.25">
      <c r="A43" s="459"/>
      <c r="B43" s="460"/>
      <c r="C43" s="460"/>
      <c r="D43" s="58"/>
      <c r="E43" s="463"/>
      <c r="F43" s="463"/>
      <c r="G43" s="463"/>
      <c r="H43" s="463"/>
      <c r="I43" s="463"/>
      <c r="J43" s="463"/>
      <c r="M43" s="165"/>
    </row>
    <row r="44" spans="1:13" x14ac:dyDescent="0.25">
      <c r="A44" s="461"/>
      <c r="B44" s="462"/>
      <c r="C44" s="462"/>
      <c r="D44" s="58"/>
      <c r="E44" s="464"/>
      <c r="F44" s="464"/>
      <c r="G44" s="464"/>
      <c r="H44" s="464"/>
      <c r="I44" s="464"/>
      <c r="J44" s="464"/>
      <c r="L44" s="7"/>
      <c r="M44" s="166"/>
    </row>
    <row r="45" spans="1:13" x14ac:dyDescent="0.25">
      <c r="A45" s="456"/>
      <c r="B45" s="457"/>
      <c r="C45" s="457"/>
      <c r="D45" s="58"/>
      <c r="E45" s="458"/>
      <c r="F45" s="458"/>
      <c r="G45" s="458"/>
      <c r="H45" s="458"/>
      <c r="I45" s="458"/>
      <c r="J45" s="458"/>
      <c r="L45" s="7" t="s">
        <v>86</v>
      </c>
      <c r="M45" s="226"/>
    </row>
    <row r="46" spans="1:13" x14ac:dyDescent="0.25">
      <c r="A46" s="459"/>
      <c r="B46" s="460"/>
      <c r="C46" s="460"/>
      <c r="D46" s="58"/>
      <c r="E46" s="463"/>
      <c r="F46" s="463"/>
      <c r="G46" s="463"/>
      <c r="H46" s="463"/>
      <c r="I46" s="463"/>
      <c r="J46" s="463"/>
      <c r="M46" s="165"/>
    </row>
    <row r="47" spans="1:13" x14ac:dyDescent="0.25">
      <c r="A47" s="461"/>
      <c r="B47" s="462"/>
      <c r="C47" s="462"/>
      <c r="D47" s="58"/>
      <c r="E47" s="464"/>
      <c r="F47" s="464"/>
      <c r="G47" s="464"/>
      <c r="H47" s="464"/>
      <c r="I47" s="464"/>
      <c r="J47" s="464"/>
      <c r="L47" s="7"/>
      <c r="M47" s="166"/>
    </row>
    <row r="48" spans="1:13" x14ac:dyDescent="0.25">
      <c r="A48" s="456"/>
      <c r="B48" s="457"/>
      <c r="C48" s="457"/>
      <c r="D48" s="58"/>
      <c r="E48" s="458"/>
      <c r="F48" s="458"/>
      <c r="G48" s="458"/>
      <c r="H48" s="458"/>
      <c r="I48" s="458"/>
      <c r="J48" s="458"/>
      <c r="L48" s="7" t="s">
        <v>86</v>
      </c>
      <c r="M48" s="226"/>
    </row>
    <row r="49" spans="1:25" x14ac:dyDescent="0.25">
      <c r="A49" s="459"/>
      <c r="B49" s="460"/>
      <c r="C49" s="460"/>
      <c r="D49" s="58"/>
      <c r="E49" s="463"/>
      <c r="F49" s="463"/>
      <c r="G49" s="463"/>
      <c r="H49" s="463"/>
      <c r="I49" s="463"/>
      <c r="J49" s="463"/>
      <c r="M49" s="165"/>
    </row>
    <row r="50" spans="1:25" x14ac:dyDescent="0.25">
      <c r="A50" s="461"/>
      <c r="B50" s="462"/>
      <c r="C50" s="462"/>
      <c r="D50" s="58"/>
      <c r="E50" s="464"/>
      <c r="F50" s="464"/>
      <c r="G50" s="464"/>
      <c r="H50" s="464"/>
      <c r="I50" s="464"/>
      <c r="J50" s="464"/>
      <c r="L50" s="7"/>
      <c r="M50" s="166"/>
    </row>
    <row r="51" spans="1:25" x14ac:dyDescent="0.25">
      <c r="A51" s="456"/>
      <c r="B51" s="457"/>
      <c r="C51" s="457"/>
      <c r="D51" s="58"/>
      <c r="E51" s="458"/>
      <c r="F51" s="458"/>
      <c r="G51" s="458"/>
      <c r="H51" s="458"/>
      <c r="I51" s="458"/>
      <c r="J51" s="458"/>
      <c r="L51" s="7" t="s">
        <v>86</v>
      </c>
      <c r="M51" s="226"/>
    </row>
    <row r="52" spans="1:25" x14ac:dyDescent="0.25">
      <c r="A52" s="459"/>
      <c r="B52" s="460"/>
      <c r="C52" s="460"/>
      <c r="D52" s="58"/>
      <c r="E52" s="463"/>
      <c r="F52" s="463"/>
      <c r="G52" s="463"/>
      <c r="H52" s="463"/>
      <c r="I52" s="463"/>
      <c r="J52" s="463"/>
      <c r="M52" s="165"/>
    </row>
    <row r="53" spans="1:25" ht="15.75" thickBot="1" x14ac:dyDescent="0.3">
      <c r="A53" s="461"/>
      <c r="B53" s="462"/>
      <c r="C53" s="462"/>
      <c r="D53" s="58"/>
      <c r="E53" s="464"/>
      <c r="F53" s="464"/>
      <c r="G53" s="464"/>
      <c r="H53" s="464"/>
      <c r="I53" s="464"/>
      <c r="J53" s="464"/>
      <c r="L53" s="7"/>
      <c r="M53" s="166"/>
    </row>
    <row r="54" spans="1:25" ht="16.5" thickTop="1" thickBot="1" x14ac:dyDescent="0.3">
      <c r="A54" s="465"/>
      <c r="B54" s="466"/>
      <c r="C54" s="466"/>
      <c r="F54" s="6" t="s">
        <v>197</v>
      </c>
      <c r="L54" s="50" t="s">
        <v>86</v>
      </c>
      <c r="M54" s="167">
        <f>SUM($M$6:$M$53)</f>
        <v>0</v>
      </c>
      <c r="O54" s="199" t="s">
        <v>433</v>
      </c>
      <c r="P54" s="199"/>
      <c r="Q54" s="199"/>
      <c r="R54" s="199"/>
      <c r="S54" s="199"/>
      <c r="T54" s="199"/>
      <c r="U54" s="199"/>
    </row>
    <row r="55" spans="1:25" ht="16.5" thickTop="1" thickBot="1" x14ac:dyDescent="0.3">
      <c r="A55" s="467"/>
      <c r="B55" s="468"/>
      <c r="C55" s="468"/>
      <c r="D55" s="26"/>
      <c r="E55" s="468"/>
      <c r="F55" s="468"/>
      <c r="G55" s="468"/>
      <c r="H55" s="468"/>
      <c r="I55" s="468"/>
      <c r="J55" s="468"/>
      <c r="K55" s="26"/>
      <c r="L55" s="26"/>
      <c r="M55" s="29"/>
    </row>
    <row r="56" spans="1:25" x14ac:dyDescent="0.25">
      <c r="A56" s="385" t="s">
        <v>78</v>
      </c>
      <c r="B56" s="385"/>
      <c r="C56" s="2"/>
      <c r="D56" s="2"/>
      <c r="E56" s="476" t="str">
        <f>'OA Budget Planning-Report Sheet'!$B$5</f>
        <v>Chapter Name (Number)</v>
      </c>
      <c r="F56" s="476"/>
      <c r="G56" s="476"/>
      <c r="H56" s="476"/>
      <c r="I56" s="50"/>
      <c r="J56" s="50"/>
      <c r="K56" s="50"/>
      <c r="L56" s="50"/>
      <c r="M56" s="50"/>
    </row>
    <row r="57" spans="1:25" ht="15.75" thickBot="1" x14ac:dyDescent="0.3">
      <c r="A57" s="275" t="s">
        <v>270</v>
      </c>
      <c r="B57" s="34"/>
      <c r="C57" s="276"/>
      <c r="D57" s="276"/>
      <c r="E57" s="477" t="str">
        <f>'OA Budget Planning-Report Sheet'!$B$3</f>
        <v>Select Event Type</v>
      </c>
      <c r="F57" s="477"/>
      <c r="G57" s="477"/>
      <c r="H57" s="477"/>
      <c r="I57" s="49"/>
      <c r="J57" s="49"/>
      <c r="K57" s="49"/>
      <c r="L57" s="49"/>
      <c r="M57" s="49"/>
    </row>
    <row r="58" spans="1:25" x14ac:dyDescent="0.25">
      <c r="A58" s="469" t="s">
        <v>523</v>
      </c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1"/>
    </row>
    <row r="59" spans="1:25" x14ac:dyDescent="0.25">
      <c r="A59" s="472" t="s">
        <v>177</v>
      </c>
      <c r="B59" s="473"/>
      <c r="C59" s="473"/>
      <c r="E59" s="473" t="s">
        <v>196</v>
      </c>
      <c r="F59" s="473"/>
      <c r="G59" s="473"/>
      <c r="H59" s="473"/>
      <c r="I59" s="473"/>
      <c r="J59" s="473"/>
      <c r="M59" s="164" t="s">
        <v>180</v>
      </c>
      <c r="O59" s="199" t="s">
        <v>524</v>
      </c>
      <c r="P59" s="199"/>
      <c r="Q59" s="199"/>
      <c r="R59" s="199"/>
      <c r="S59" s="199"/>
      <c r="T59" s="199"/>
      <c r="U59" s="207"/>
      <c r="V59" s="207"/>
      <c r="W59" s="207"/>
      <c r="X59" s="207"/>
    </row>
    <row r="60" spans="1:25" x14ac:dyDescent="0.25">
      <c r="A60" s="456"/>
      <c r="B60" s="457"/>
      <c r="C60" s="457"/>
      <c r="D60" s="58"/>
      <c r="E60" s="458"/>
      <c r="F60" s="458"/>
      <c r="G60" s="458"/>
      <c r="H60" s="458"/>
      <c r="I60" s="458"/>
      <c r="J60" s="458"/>
      <c r="L60" s="7" t="s">
        <v>86</v>
      </c>
      <c r="M60" s="226"/>
      <c r="O60" s="3" t="s">
        <v>519</v>
      </c>
      <c r="P60" s="199"/>
      <c r="Q60" s="199"/>
      <c r="R60" s="199"/>
      <c r="S60" s="199"/>
      <c r="T60" s="199"/>
    </row>
    <row r="61" spans="1:25" x14ac:dyDescent="0.25">
      <c r="A61" s="459"/>
      <c r="B61" s="460"/>
      <c r="C61" s="460"/>
      <c r="D61" s="58"/>
      <c r="E61" s="463"/>
      <c r="F61" s="463"/>
      <c r="G61" s="463"/>
      <c r="H61" s="463"/>
      <c r="I61" s="463"/>
      <c r="J61" s="463"/>
      <c r="M61" s="165"/>
      <c r="O61" s="3" t="s">
        <v>520</v>
      </c>
      <c r="P61" s="199"/>
      <c r="Q61" s="199"/>
      <c r="R61" s="199"/>
      <c r="S61" s="199"/>
      <c r="T61" s="199"/>
      <c r="U61" s="199"/>
    </row>
    <row r="62" spans="1:25" x14ac:dyDescent="0.25">
      <c r="A62" s="461"/>
      <c r="B62" s="462"/>
      <c r="C62" s="462"/>
      <c r="D62" s="58"/>
      <c r="E62" s="464"/>
      <c r="F62" s="464"/>
      <c r="G62" s="464"/>
      <c r="H62" s="464"/>
      <c r="I62" s="464"/>
      <c r="J62" s="464"/>
      <c r="L62" s="7"/>
      <c r="M62" s="166"/>
      <c r="O62" s="3" t="s">
        <v>521</v>
      </c>
      <c r="P62" s="199"/>
      <c r="Q62" s="199"/>
      <c r="R62" s="199"/>
      <c r="S62" s="199"/>
      <c r="T62" s="199"/>
      <c r="U62" s="199"/>
      <c r="V62" s="199"/>
      <c r="W62" s="199"/>
    </row>
    <row r="63" spans="1:25" x14ac:dyDescent="0.25">
      <c r="A63" s="456"/>
      <c r="B63" s="457"/>
      <c r="C63" s="457"/>
      <c r="D63" s="58"/>
      <c r="E63" s="458"/>
      <c r="F63" s="458"/>
      <c r="G63" s="458"/>
      <c r="H63" s="458"/>
      <c r="I63" s="458"/>
      <c r="J63" s="458"/>
      <c r="L63" s="7" t="s">
        <v>86</v>
      </c>
      <c r="M63" s="226"/>
    </row>
    <row r="64" spans="1:25" x14ac:dyDescent="0.25">
      <c r="A64" s="459"/>
      <c r="B64" s="460"/>
      <c r="C64" s="460"/>
      <c r="D64" s="58"/>
      <c r="E64" s="463"/>
      <c r="F64" s="463"/>
      <c r="G64" s="463"/>
      <c r="H64" s="463"/>
      <c r="I64" s="463"/>
      <c r="J64" s="463"/>
      <c r="M64" s="165"/>
      <c r="O64" s="479" t="s">
        <v>647</v>
      </c>
      <c r="P64" s="479"/>
      <c r="Q64" s="479"/>
      <c r="R64" s="479"/>
      <c r="S64" s="479"/>
      <c r="T64" s="479"/>
      <c r="U64" s="479"/>
      <c r="V64" s="479"/>
      <c r="W64" s="479"/>
      <c r="X64" s="479"/>
      <c r="Y64" s="479"/>
    </row>
    <row r="65" spans="1:18" x14ac:dyDescent="0.25">
      <c r="A65" s="461"/>
      <c r="B65" s="462"/>
      <c r="C65" s="462"/>
      <c r="D65" s="58"/>
      <c r="E65" s="464"/>
      <c r="F65" s="464"/>
      <c r="G65" s="464"/>
      <c r="H65" s="464"/>
      <c r="I65" s="464"/>
      <c r="J65" s="464"/>
      <c r="L65" s="7"/>
      <c r="M65" s="166"/>
      <c r="O65" s="480" t="s">
        <v>648</v>
      </c>
      <c r="P65" s="480"/>
      <c r="Q65" s="480"/>
      <c r="R65" s="480"/>
    </row>
    <row r="66" spans="1:18" x14ac:dyDescent="0.25">
      <c r="A66" s="456"/>
      <c r="B66" s="457"/>
      <c r="C66" s="457"/>
      <c r="D66" s="58"/>
      <c r="E66" s="458"/>
      <c r="F66" s="458"/>
      <c r="G66" s="458"/>
      <c r="H66" s="458"/>
      <c r="I66" s="458"/>
      <c r="J66" s="458"/>
      <c r="L66" s="7" t="s">
        <v>86</v>
      </c>
      <c r="M66" s="226"/>
    </row>
    <row r="67" spans="1:18" x14ac:dyDescent="0.25">
      <c r="A67" s="459"/>
      <c r="B67" s="460"/>
      <c r="C67" s="460"/>
      <c r="D67" s="58"/>
      <c r="E67" s="463"/>
      <c r="F67" s="463"/>
      <c r="G67" s="463"/>
      <c r="H67" s="463"/>
      <c r="I67" s="463"/>
      <c r="J67" s="463"/>
      <c r="M67" s="165"/>
    </row>
    <row r="68" spans="1:18" x14ac:dyDescent="0.25">
      <c r="A68" s="461"/>
      <c r="B68" s="462"/>
      <c r="C68" s="462"/>
      <c r="D68" s="58"/>
      <c r="E68" s="464"/>
      <c r="F68" s="464"/>
      <c r="G68" s="464"/>
      <c r="H68" s="464"/>
      <c r="I68" s="464"/>
      <c r="J68" s="464"/>
      <c r="L68" s="7"/>
      <c r="M68" s="166"/>
    </row>
    <row r="69" spans="1:18" x14ac:dyDescent="0.25">
      <c r="A69" s="456"/>
      <c r="B69" s="457"/>
      <c r="C69" s="457"/>
      <c r="D69" s="58"/>
      <c r="E69" s="458"/>
      <c r="F69" s="458"/>
      <c r="G69" s="458"/>
      <c r="H69" s="458"/>
      <c r="I69" s="458"/>
      <c r="J69" s="458"/>
      <c r="L69" s="7" t="s">
        <v>86</v>
      </c>
      <c r="M69" s="226"/>
    </row>
    <row r="70" spans="1:18" x14ac:dyDescent="0.25">
      <c r="A70" s="459"/>
      <c r="B70" s="460"/>
      <c r="C70" s="460"/>
      <c r="D70" s="58"/>
      <c r="E70" s="463"/>
      <c r="F70" s="463"/>
      <c r="G70" s="463"/>
      <c r="H70" s="463"/>
      <c r="I70" s="463"/>
      <c r="J70" s="463"/>
      <c r="M70" s="165"/>
    </row>
    <row r="71" spans="1:18" x14ac:dyDescent="0.25">
      <c r="A71" s="461"/>
      <c r="B71" s="462"/>
      <c r="C71" s="462"/>
      <c r="D71" s="58"/>
      <c r="E71" s="464"/>
      <c r="F71" s="464"/>
      <c r="G71" s="464"/>
      <c r="H71" s="464"/>
      <c r="I71" s="464"/>
      <c r="J71" s="464"/>
      <c r="L71" s="7"/>
      <c r="M71" s="166"/>
    </row>
    <row r="72" spans="1:18" x14ac:dyDescent="0.25">
      <c r="A72" s="456"/>
      <c r="B72" s="457"/>
      <c r="C72" s="457"/>
      <c r="D72" s="58"/>
      <c r="E72" s="458"/>
      <c r="F72" s="458"/>
      <c r="G72" s="458"/>
      <c r="H72" s="458"/>
      <c r="I72" s="458"/>
      <c r="J72" s="458"/>
      <c r="L72" s="7" t="s">
        <v>86</v>
      </c>
      <c r="M72" s="226"/>
    </row>
    <row r="73" spans="1:18" x14ac:dyDescent="0.25">
      <c r="A73" s="459"/>
      <c r="B73" s="460"/>
      <c r="C73" s="460"/>
      <c r="D73" s="58"/>
      <c r="E73" s="463"/>
      <c r="F73" s="463"/>
      <c r="G73" s="463"/>
      <c r="H73" s="463"/>
      <c r="I73" s="463"/>
      <c r="J73" s="463"/>
      <c r="M73" s="165"/>
    </row>
    <row r="74" spans="1:18" x14ac:dyDescent="0.25">
      <c r="A74" s="461"/>
      <c r="B74" s="462"/>
      <c r="C74" s="462"/>
      <c r="D74" s="58"/>
      <c r="E74" s="464"/>
      <c r="F74" s="464"/>
      <c r="G74" s="464"/>
      <c r="H74" s="464"/>
      <c r="I74" s="464"/>
      <c r="J74" s="464"/>
      <c r="L74" s="7"/>
      <c r="M74" s="166"/>
    </row>
    <row r="75" spans="1:18" x14ac:dyDescent="0.25">
      <c r="A75" s="456"/>
      <c r="B75" s="457"/>
      <c r="C75" s="457"/>
      <c r="D75" s="58"/>
      <c r="E75" s="458"/>
      <c r="F75" s="458"/>
      <c r="G75" s="458"/>
      <c r="H75" s="458"/>
      <c r="I75" s="458"/>
      <c r="J75" s="458"/>
      <c r="L75" s="7" t="s">
        <v>86</v>
      </c>
      <c r="M75" s="226"/>
    </row>
    <row r="76" spans="1:18" x14ac:dyDescent="0.25">
      <c r="A76" s="459"/>
      <c r="B76" s="460"/>
      <c r="C76" s="460"/>
      <c r="D76" s="58"/>
      <c r="E76" s="463"/>
      <c r="F76" s="463"/>
      <c r="G76" s="463"/>
      <c r="H76" s="463"/>
      <c r="I76" s="463"/>
      <c r="J76" s="463"/>
      <c r="M76" s="165"/>
    </row>
    <row r="77" spans="1:18" x14ac:dyDescent="0.25">
      <c r="A77" s="461"/>
      <c r="B77" s="462"/>
      <c r="C77" s="462"/>
      <c r="D77" s="58"/>
      <c r="E77" s="464"/>
      <c r="F77" s="464"/>
      <c r="G77" s="464"/>
      <c r="H77" s="464"/>
      <c r="I77" s="464"/>
      <c r="J77" s="464"/>
      <c r="L77" s="7"/>
      <c r="M77" s="166"/>
    </row>
    <row r="78" spans="1:18" x14ac:dyDescent="0.25">
      <c r="A78" s="456"/>
      <c r="B78" s="457"/>
      <c r="C78" s="457"/>
      <c r="D78" s="58"/>
      <c r="E78" s="458"/>
      <c r="F78" s="458"/>
      <c r="G78" s="458"/>
      <c r="H78" s="458"/>
      <c r="I78" s="458"/>
      <c r="J78" s="458"/>
      <c r="L78" s="7" t="s">
        <v>86</v>
      </c>
      <c r="M78" s="226"/>
    </row>
    <row r="79" spans="1:18" x14ac:dyDescent="0.25">
      <c r="A79" s="459"/>
      <c r="B79" s="460"/>
      <c r="C79" s="460"/>
      <c r="D79" s="58"/>
      <c r="E79" s="463"/>
      <c r="F79" s="463"/>
      <c r="G79" s="463"/>
      <c r="H79" s="463"/>
      <c r="I79" s="463"/>
      <c r="J79" s="463"/>
      <c r="M79" s="165"/>
    </row>
    <row r="80" spans="1:18" ht="15.75" thickBot="1" x14ac:dyDescent="0.3">
      <c r="A80" s="461"/>
      <c r="B80" s="462"/>
      <c r="C80" s="462"/>
      <c r="D80" s="58"/>
      <c r="E80" s="464"/>
      <c r="F80" s="464"/>
      <c r="G80" s="464"/>
      <c r="H80" s="464"/>
      <c r="I80" s="464"/>
      <c r="J80" s="464"/>
      <c r="L80" s="7"/>
      <c r="M80" s="166"/>
    </row>
    <row r="81" spans="1:23" ht="16.5" thickTop="1" thickBot="1" x14ac:dyDescent="0.3">
      <c r="A81" s="478" t="s">
        <v>477</v>
      </c>
      <c r="B81" s="438"/>
      <c r="C81" s="438"/>
      <c r="D81" s="438"/>
      <c r="E81" s="438"/>
      <c r="F81" s="438"/>
      <c r="G81" s="438"/>
      <c r="H81" s="438"/>
      <c r="I81" s="438"/>
      <c r="J81" s="438"/>
      <c r="L81" s="50" t="s">
        <v>86</v>
      </c>
      <c r="M81" s="167">
        <f>SUM($M$60:$M$80)</f>
        <v>0</v>
      </c>
      <c r="O81" s="3" t="s">
        <v>437</v>
      </c>
      <c r="P81" s="199"/>
      <c r="Q81" s="199"/>
      <c r="R81" s="199"/>
      <c r="S81" s="199"/>
      <c r="T81" s="199"/>
      <c r="U81" s="199"/>
      <c r="V81" s="199"/>
      <c r="W81" s="199"/>
    </row>
    <row r="82" spans="1:23" ht="16.5" thickTop="1" thickBot="1" x14ac:dyDescent="0.3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9"/>
    </row>
    <row r="83" spans="1:23" x14ac:dyDescent="0.25">
      <c r="A83" s="469" t="s">
        <v>198</v>
      </c>
      <c r="B83" s="470"/>
      <c r="C83" s="470"/>
      <c r="D83" s="470"/>
      <c r="E83" s="470"/>
      <c r="F83" s="470"/>
      <c r="G83" s="470"/>
      <c r="H83" s="470"/>
      <c r="I83" s="470"/>
      <c r="J83" s="470"/>
      <c r="K83" s="470"/>
      <c r="L83" s="470"/>
      <c r="M83" s="471"/>
    </row>
    <row r="84" spans="1:23" x14ac:dyDescent="0.25">
      <c r="A84" s="472" t="s">
        <v>177</v>
      </c>
      <c r="B84" s="473"/>
      <c r="C84" s="473"/>
      <c r="E84" s="473" t="s">
        <v>196</v>
      </c>
      <c r="F84" s="473"/>
      <c r="G84" s="473"/>
      <c r="H84" s="473"/>
      <c r="I84" s="473"/>
      <c r="J84" s="473"/>
      <c r="M84" s="164" t="s">
        <v>180</v>
      </c>
      <c r="O84" s="199" t="s">
        <v>199</v>
      </c>
      <c r="P84" s="199"/>
      <c r="Q84" s="199"/>
      <c r="R84" s="199"/>
      <c r="S84" s="199"/>
      <c r="T84" s="199"/>
      <c r="U84" s="207"/>
    </row>
    <row r="85" spans="1:23" x14ac:dyDescent="0.25">
      <c r="A85" s="456"/>
      <c r="B85" s="457"/>
      <c r="C85" s="457"/>
      <c r="D85" s="58"/>
      <c r="E85" s="458"/>
      <c r="F85" s="458"/>
      <c r="G85" s="458"/>
      <c r="H85" s="458"/>
      <c r="I85" s="458"/>
      <c r="J85" s="458"/>
      <c r="L85" s="7" t="s">
        <v>86</v>
      </c>
      <c r="M85" s="226"/>
      <c r="O85" s="3" t="s">
        <v>435</v>
      </c>
      <c r="P85" s="199"/>
      <c r="Q85" s="199"/>
      <c r="R85" s="199"/>
      <c r="S85" s="199"/>
      <c r="T85" s="199"/>
    </row>
    <row r="86" spans="1:23" x14ac:dyDescent="0.25">
      <c r="A86" s="459"/>
      <c r="B86" s="460"/>
      <c r="C86" s="460"/>
      <c r="D86" s="58"/>
      <c r="E86" s="463"/>
      <c r="F86" s="463"/>
      <c r="G86" s="463"/>
      <c r="H86" s="463"/>
      <c r="I86" s="463"/>
      <c r="J86" s="463"/>
      <c r="M86" s="165"/>
      <c r="O86" s="3" t="s">
        <v>434</v>
      </c>
      <c r="P86" s="199"/>
      <c r="Q86" s="199"/>
      <c r="R86" s="199"/>
      <c r="S86" s="199"/>
      <c r="T86" s="199"/>
      <c r="U86" s="199"/>
    </row>
    <row r="87" spans="1:23" x14ac:dyDescent="0.25">
      <c r="A87" s="461"/>
      <c r="B87" s="462"/>
      <c r="C87" s="462"/>
      <c r="D87" s="58"/>
      <c r="E87" s="464"/>
      <c r="F87" s="464"/>
      <c r="G87" s="464"/>
      <c r="H87" s="464"/>
      <c r="I87" s="464"/>
      <c r="J87" s="464"/>
      <c r="L87" s="7"/>
      <c r="M87" s="166"/>
      <c r="O87" s="3" t="s">
        <v>436</v>
      </c>
      <c r="P87" s="199"/>
      <c r="Q87" s="199"/>
      <c r="R87" s="199"/>
      <c r="S87" s="199"/>
      <c r="T87" s="199"/>
      <c r="U87" s="199"/>
      <c r="V87" s="199"/>
      <c r="W87" s="199"/>
    </row>
    <row r="88" spans="1:23" x14ac:dyDescent="0.25">
      <c r="A88" s="456"/>
      <c r="B88" s="457"/>
      <c r="C88" s="457"/>
      <c r="D88" s="58"/>
      <c r="E88" s="458"/>
      <c r="F88" s="458"/>
      <c r="G88" s="458"/>
      <c r="H88" s="458"/>
      <c r="I88" s="458"/>
      <c r="J88" s="458"/>
      <c r="L88" s="7" t="s">
        <v>86</v>
      </c>
      <c r="M88" s="226"/>
    </row>
    <row r="89" spans="1:23" x14ac:dyDescent="0.25">
      <c r="A89" s="459"/>
      <c r="B89" s="460"/>
      <c r="C89" s="460"/>
      <c r="D89" s="58"/>
      <c r="E89" s="463"/>
      <c r="F89" s="463"/>
      <c r="G89" s="463"/>
      <c r="H89" s="463"/>
      <c r="I89" s="463"/>
      <c r="J89" s="463"/>
      <c r="M89" s="165"/>
      <c r="O89" s="274" t="s">
        <v>517</v>
      </c>
      <c r="P89" s="277"/>
      <c r="Q89" s="277"/>
      <c r="R89" s="277"/>
      <c r="S89" s="277"/>
      <c r="T89" s="277"/>
      <c r="U89" s="277"/>
      <c r="V89" s="277"/>
    </row>
    <row r="90" spans="1:23" x14ac:dyDescent="0.25">
      <c r="A90" s="461"/>
      <c r="B90" s="462"/>
      <c r="C90" s="462"/>
      <c r="D90" s="58"/>
      <c r="E90" s="464"/>
      <c r="F90" s="464"/>
      <c r="G90" s="464"/>
      <c r="H90" s="464"/>
      <c r="I90" s="464"/>
      <c r="J90" s="464"/>
      <c r="L90" s="7"/>
      <c r="M90" s="166"/>
    </row>
    <row r="91" spans="1:23" x14ac:dyDescent="0.25">
      <c r="A91" s="456"/>
      <c r="B91" s="457"/>
      <c r="C91" s="457"/>
      <c r="D91" s="58"/>
      <c r="E91" s="458"/>
      <c r="F91" s="458"/>
      <c r="G91" s="458"/>
      <c r="H91" s="458"/>
      <c r="I91" s="458"/>
      <c r="J91" s="458"/>
      <c r="L91" s="7" t="s">
        <v>86</v>
      </c>
      <c r="M91" s="226"/>
    </row>
    <row r="92" spans="1:23" x14ac:dyDescent="0.25">
      <c r="A92" s="459"/>
      <c r="B92" s="460"/>
      <c r="C92" s="460"/>
      <c r="D92" s="58"/>
      <c r="E92" s="463"/>
      <c r="F92" s="463"/>
      <c r="G92" s="463"/>
      <c r="H92" s="463"/>
      <c r="I92" s="463"/>
      <c r="J92" s="463"/>
      <c r="M92" s="165"/>
    </row>
    <row r="93" spans="1:23" x14ac:dyDescent="0.25">
      <c r="A93" s="461"/>
      <c r="B93" s="462"/>
      <c r="C93" s="462"/>
      <c r="D93" s="58"/>
      <c r="E93" s="464"/>
      <c r="F93" s="464"/>
      <c r="G93" s="464"/>
      <c r="H93" s="464"/>
      <c r="I93" s="464"/>
      <c r="J93" s="464"/>
      <c r="L93" s="7"/>
      <c r="M93" s="166"/>
    </row>
    <row r="94" spans="1:23" x14ac:dyDescent="0.25">
      <c r="A94" s="456"/>
      <c r="B94" s="457"/>
      <c r="C94" s="457"/>
      <c r="D94" s="58"/>
      <c r="E94" s="458"/>
      <c r="F94" s="458"/>
      <c r="G94" s="458"/>
      <c r="H94" s="458"/>
      <c r="I94" s="458"/>
      <c r="J94" s="458"/>
      <c r="L94" s="7" t="s">
        <v>86</v>
      </c>
      <c r="M94" s="226"/>
    </row>
    <row r="95" spans="1:23" x14ac:dyDescent="0.25">
      <c r="A95" s="459"/>
      <c r="B95" s="460"/>
      <c r="C95" s="460"/>
      <c r="D95" s="58"/>
      <c r="E95" s="463"/>
      <c r="F95" s="463"/>
      <c r="G95" s="463"/>
      <c r="H95" s="463"/>
      <c r="I95" s="463"/>
      <c r="J95" s="463"/>
      <c r="M95" s="165"/>
    </row>
    <row r="96" spans="1:23" x14ac:dyDescent="0.25">
      <c r="A96" s="461"/>
      <c r="B96" s="462"/>
      <c r="C96" s="462"/>
      <c r="D96" s="58"/>
      <c r="E96" s="464"/>
      <c r="F96" s="464"/>
      <c r="G96" s="464"/>
      <c r="H96" s="464"/>
      <c r="I96" s="464"/>
      <c r="J96" s="464"/>
      <c r="L96" s="7"/>
      <c r="M96" s="166"/>
    </row>
    <row r="97" spans="1:23" x14ac:dyDescent="0.25">
      <c r="A97" s="456"/>
      <c r="B97" s="457"/>
      <c r="C97" s="457"/>
      <c r="D97" s="58"/>
      <c r="E97" s="458"/>
      <c r="F97" s="458"/>
      <c r="G97" s="458"/>
      <c r="H97" s="458"/>
      <c r="I97" s="458"/>
      <c r="J97" s="458"/>
      <c r="L97" s="7" t="s">
        <v>86</v>
      </c>
      <c r="M97" s="226"/>
    </row>
    <row r="98" spans="1:23" x14ac:dyDescent="0.25">
      <c r="A98" s="459"/>
      <c r="B98" s="460"/>
      <c r="C98" s="460"/>
      <c r="D98" s="58"/>
      <c r="E98" s="463"/>
      <c r="F98" s="463"/>
      <c r="G98" s="463"/>
      <c r="H98" s="463"/>
      <c r="I98" s="463"/>
      <c r="J98" s="463"/>
      <c r="M98" s="165"/>
    </row>
    <row r="99" spans="1:23" x14ac:dyDescent="0.25">
      <c r="A99" s="461"/>
      <c r="B99" s="462"/>
      <c r="C99" s="462"/>
      <c r="D99" s="58"/>
      <c r="E99" s="464"/>
      <c r="F99" s="464"/>
      <c r="G99" s="464"/>
      <c r="H99" s="464"/>
      <c r="I99" s="464"/>
      <c r="J99" s="464"/>
      <c r="L99" s="7"/>
      <c r="M99" s="166"/>
    </row>
    <row r="100" spans="1:23" x14ac:dyDescent="0.25">
      <c r="A100" s="456"/>
      <c r="B100" s="457"/>
      <c r="C100" s="457"/>
      <c r="D100" s="58"/>
      <c r="E100" s="458"/>
      <c r="F100" s="458"/>
      <c r="G100" s="458"/>
      <c r="H100" s="458"/>
      <c r="I100" s="458"/>
      <c r="J100" s="458"/>
      <c r="L100" s="7" t="s">
        <v>86</v>
      </c>
      <c r="M100" s="226"/>
    </row>
    <row r="101" spans="1:23" x14ac:dyDescent="0.25">
      <c r="A101" s="459"/>
      <c r="B101" s="460"/>
      <c r="C101" s="460"/>
      <c r="D101" s="58"/>
      <c r="E101" s="463"/>
      <c r="F101" s="463"/>
      <c r="G101" s="463"/>
      <c r="H101" s="463"/>
      <c r="I101" s="463"/>
      <c r="J101" s="463"/>
      <c r="M101" s="165"/>
    </row>
    <row r="102" spans="1:23" x14ac:dyDescent="0.25">
      <c r="A102" s="461"/>
      <c r="B102" s="462"/>
      <c r="C102" s="462"/>
      <c r="D102" s="58"/>
      <c r="E102" s="464"/>
      <c r="F102" s="464"/>
      <c r="G102" s="464"/>
      <c r="H102" s="464"/>
      <c r="I102" s="464"/>
      <c r="J102" s="464"/>
      <c r="L102" s="7"/>
      <c r="M102" s="166"/>
    </row>
    <row r="103" spans="1:23" x14ac:dyDescent="0.25">
      <c r="A103" s="456"/>
      <c r="B103" s="457"/>
      <c r="C103" s="457"/>
      <c r="D103" s="58"/>
      <c r="E103" s="458"/>
      <c r="F103" s="458"/>
      <c r="G103" s="458"/>
      <c r="H103" s="458"/>
      <c r="I103" s="458"/>
      <c r="J103" s="458"/>
      <c r="L103" s="7" t="s">
        <v>86</v>
      </c>
      <c r="M103" s="226"/>
    </row>
    <row r="104" spans="1:23" x14ac:dyDescent="0.25">
      <c r="A104" s="459"/>
      <c r="B104" s="460"/>
      <c r="C104" s="460"/>
      <c r="D104" s="58"/>
      <c r="E104" s="463"/>
      <c r="F104" s="463"/>
      <c r="G104" s="463"/>
      <c r="H104" s="463"/>
      <c r="I104" s="463"/>
      <c r="J104" s="463"/>
      <c r="M104" s="165"/>
    </row>
    <row r="105" spans="1:23" x14ac:dyDescent="0.25">
      <c r="A105" s="461"/>
      <c r="B105" s="462"/>
      <c r="C105" s="462"/>
      <c r="D105" s="58"/>
      <c r="E105" s="464"/>
      <c r="F105" s="464"/>
      <c r="G105" s="464"/>
      <c r="H105" s="464"/>
      <c r="I105" s="464"/>
      <c r="J105" s="464"/>
      <c r="L105" s="7"/>
      <c r="M105" s="166"/>
    </row>
    <row r="106" spans="1:23" x14ac:dyDescent="0.25">
      <c r="A106" s="456"/>
      <c r="B106" s="457"/>
      <c r="C106" s="457"/>
      <c r="D106" s="58"/>
      <c r="E106" s="458"/>
      <c r="F106" s="458"/>
      <c r="G106" s="458"/>
      <c r="H106" s="458"/>
      <c r="I106" s="458"/>
      <c r="J106" s="458"/>
      <c r="L106" s="7" t="s">
        <v>86</v>
      </c>
      <c r="M106" s="226"/>
    </row>
    <row r="107" spans="1:23" x14ac:dyDescent="0.25">
      <c r="A107" s="459"/>
      <c r="B107" s="460"/>
      <c r="C107" s="460"/>
      <c r="D107" s="58"/>
      <c r="E107" s="463"/>
      <c r="F107" s="463"/>
      <c r="G107" s="463"/>
      <c r="H107" s="463"/>
      <c r="I107" s="463"/>
      <c r="J107" s="463"/>
      <c r="M107" s="165"/>
    </row>
    <row r="108" spans="1:23" ht="15.75" thickBot="1" x14ac:dyDescent="0.3">
      <c r="A108" s="461"/>
      <c r="B108" s="462"/>
      <c r="C108" s="462"/>
      <c r="D108" s="58"/>
      <c r="E108" s="464"/>
      <c r="F108" s="464"/>
      <c r="G108" s="464"/>
      <c r="H108" s="464"/>
      <c r="I108" s="464"/>
      <c r="J108" s="464"/>
      <c r="L108" s="7"/>
      <c r="M108" s="166"/>
    </row>
    <row r="109" spans="1:23" ht="16.5" thickTop="1" thickBot="1" x14ac:dyDescent="0.3">
      <c r="A109" s="465"/>
      <c r="B109" s="466"/>
      <c r="C109" s="466"/>
      <c r="E109" s="438" t="s">
        <v>200</v>
      </c>
      <c r="F109" s="438"/>
      <c r="G109" s="438"/>
      <c r="H109" s="438"/>
      <c r="I109" s="438"/>
      <c r="J109" s="438"/>
      <c r="L109" s="50" t="s">
        <v>86</v>
      </c>
      <c r="M109" s="167">
        <f>SUM($M$85:$M$108)</f>
        <v>0</v>
      </c>
      <c r="O109" s="3" t="s">
        <v>437</v>
      </c>
      <c r="P109" s="199"/>
      <c r="Q109" s="199"/>
      <c r="R109" s="199"/>
      <c r="S109" s="199"/>
      <c r="T109" s="199"/>
      <c r="U109" s="199"/>
      <c r="V109" s="199"/>
      <c r="W109" s="199"/>
    </row>
    <row r="110" spans="1:23" ht="16.5" thickTop="1" thickBot="1" x14ac:dyDescent="0.3">
      <c r="A110" s="467"/>
      <c r="B110" s="468"/>
      <c r="C110" s="468"/>
      <c r="D110" s="26"/>
      <c r="E110" s="26"/>
      <c r="F110" s="26"/>
      <c r="G110" s="26"/>
      <c r="H110" s="26"/>
      <c r="I110" s="26"/>
      <c r="J110" s="26"/>
      <c r="K110" s="26"/>
      <c r="L110" s="26"/>
      <c r="M110" s="29"/>
    </row>
  </sheetData>
  <sheetProtection algorithmName="SHA-512" hashValue="4QyhqWVT2j8s748wxCLZkRxYdhRIBcATyMLyfgXubOy+wvqUqatSo8iUv5+4NRvcWapJImjP/4RyJzDaBrqWNA==" saltValue="/ppUSNo8q1zmPOajJlVw4Q==" spinCount="100000" sheet="1" objects="1" scenarios="1"/>
  <mergeCells count="178">
    <mergeCell ref="O64:Y64"/>
    <mergeCell ref="O65:R65"/>
    <mergeCell ref="A58:M58"/>
    <mergeCell ref="A59:C59"/>
    <mergeCell ref="E59:J59"/>
    <mergeCell ref="A60:C60"/>
    <mergeCell ref="E60:J60"/>
    <mergeCell ref="A61:C62"/>
    <mergeCell ref="E61:J61"/>
    <mergeCell ref="E62:J62"/>
    <mergeCell ref="A63:C63"/>
    <mergeCell ref="E63:J63"/>
    <mergeCell ref="A64:C65"/>
    <mergeCell ref="E64:J64"/>
    <mergeCell ref="E65:J65"/>
    <mergeCell ref="A100:C100"/>
    <mergeCell ref="E100:J100"/>
    <mergeCell ref="E78:J78"/>
    <mergeCell ref="E79:J79"/>
    <mergeCell ref="E80:J80"/>
    <mergeCell ref="A78:C78"/>
    <mergeCell ref="A79:C80"/>
    <mergeCell ref="A81:J81"/>
    <mergeCell ref="E94:J94"/>
    <mergeCell ref="E95:J95"/>
    <mergeCell ref="E99:J99"/>
    <mergeCell ref="A98:C99"/>
    <mergeCell ref="E96:J96"/>
    <mergeCell ref="A97:C97"/>
    <mergeCell ref="E97:J97"/>
    <mergeCell ref="E98:J98"/>
    <mergeCell ref="E88:J88"/>
    <mergeCell ref="A85:C85"/>
    <mergeCell ref="E85:J85"/>
    <mergeCell ref="A86:C87"/>
    <mergeCell ref="E86:J86"/>
    <mergeCell ref="E87:J87"/>
    <mergeCell ref="E56:H56"/>
    <mergeCell ref="E57:H57"/>
    <mergeCell ref="E46:J46"/>
    <mergeCell ref="A48:C48"/>
    <mergeCell ref="E48:J48"/>
    <mergeCell ref="E49:J49"/>
    <mergeCell ref="A51:C51"/>
    <mergeCell ref="E51:J51"/>
    <mergeCell ref="A49:C50"/>
    <mergeCell ref="E50:J50"/>
    <mergeCell ref="E40:J40"/>
    <mergeCell ref="A42:C42"/>
    <mergeCell ref="E42:J42"/>
    <mergeCell ref="E43:J43"/>
    <mergeCell ref="A45:C45"/>
    <mergeCell ref="E45:J45"/>
    <mergeCell ref="E34:J34"/>
    <mergeCell ref="A36:C36"/>
    <mergeCell ref="E36:J36"/>
    <mergeCell ref="E37:J37"/>
    <mergeCell ref="A39:C39"/>
    <mergeCell ref="E39:J39"/>
    <mergeCell ref="A34:C35"/>
    <mergeCell ref="E44:J44"/>
    <mergeCell ref="A43:C44"/>
    <mergeCell ref="E41:J41"/>
    <mergeCell ref="E38:J38"/>
    <mergeCell ref="A37:C38"/>
    <mergeCell ref="A40:C41"/>
    <mergeCell ref="E35:J35"/>
    <mergeCell ref="E28:J28"/>
    <mergeCell ref="A30:C30"/>
    <mergeCell ref="E30:J30"/>
    <mergeCell ref="E31:J31"/>
    <mergeCell ref="A33:C33"/>
    <mergeCell ref="E33:J33"/>
    <mergeCell ref="E22:J22"/>
    <mergeCell ref="A24:C24"/>
    <mergeCell ref="E24:J24"/>
    <mergeCell ref="E25:J25"/>
    <mergeCell ref="A27:C27"/>
    <mergeCell ref="E27:J27"/>
    <mergeCell ref="A28:C29"/>
    <mergeCell ref="E32:J32"/>
    <mergeCell ref="A31:C32"/>
    <mergeCell ref="A22:C23"/>
    <mergeCell ref="A25:C26"/>
    <mergeCell ref="E29:J29"/>
    <mergeCell ref="A9:C9"/>
    <mergeCell ref="E9:J9"/>
    <mergeCell ref="E10:J10"/>
    <mergeCell ref="A12:C12"/>
    <mergeCell ref="E12:J12"/>
    <mergeCell ref="E26:J26"/>
    <mergeCell ref="E20:J20"/>
    <mergeCell ref="A10:C11"/>
    <mergeCell ref="E17:J17"/>
    <mergeCell ref="E11:J11"/>
    <mergeCell ref="E14:J14"/>
    <mergeCell ref="E23:J23"/>
    <mergeCell ref="E13:J13"/>
    <mergeCell ref="A15:C15"/>
    <mergeCell ref="E15:J15"/>
    <mergeCell ref="E16:J16"/>
    <mergeCell ref="A18:C18"/>
    <mergeCell ref="E18:J18"/>
    <mergeCell ref="E19:J19"/>
    <mergeCell ref="A21:C21"/>
    <mergeCell ref="E21:J21"/>
    <mergeCell ref="A13:C14"/>
    <mergeCell ref="A16:C17"/>
    <mergeCell ref="A19:C20"/>
    <mergeCell ref="E8:J8"/>
    <mergeCell ref="A4:M4"/>
    <mergeCell ref="A5:C5"/>
    <mergeCell ref="E5:J5"/>
    <mergeCell ref="A7:C8"/>
    <mergeCell ref="E6:J6"/>
    <mergeCell ref="E7:J7"/>
    <mergeCell ref="A6:C6"/>
    <mergeCell ref="E1:H1"/>
    <mergeCell ref="E2:H2"/>
    <mergeCell ref="A1:C1"/>
    <mergeCell ref="A2:C2"/>
    <mergeCell ref="A109:C110"/>
    <mergeCell ref="E109:J109"/>
    <mergeCell ref="A83:M83"/>
    <mergeCell ref="A56:B56"/>
    <mergeCell ref="E47:J47"/>
    <mergeCell ref="E53:J53"/>
    <mergeCell ref="A46:C47"/>
    <mergeCell ref="A52:C53"/>
    <mergeCell ref="E55:J55"/>
    <mergeCell ref="A54:C55"/>
    <mergeCell ref="E90:J90"/>
    <mergeCell ref="E93:J93"/>
    <mergeCell ref="A92:C93"/>
    <mergeCell ref="A95:C96"/>
    <mergeCell ref="A84:C84"/>
    <mergeCell ref="E84:J84"/>
    <mergeCell ref="A89:C90"/>
    <mergeCell ref="E89:J89"/>
    <mergeCell ref="A91:C91"/>
    <mergeCell ref="E91:J91"/>
    <mergeCell ref="E92:J92"/>
    <mergeCell ref="A94:C94"/>
    <mergeCell ref="E52:J52"/>
    <mergeCell ref="A88:C88"/>
    <mergeCell ref="E108:J108"/>
    <mergeCell ref="E102:J102"/>
    <mergeCell ref="E105:J105"/>
    <mergeCell ref="A101:C102"/>
    <mergeCell ref="A104:C105"/>
    <mergeCell ref="E101:J101"/>
    <mergeCell ref="A103:C103"/>
    <mergeCell ref="E103:J103"/>
    <mergeCell ref="E104:J104"/>
    <mergeCell ref="A106:C106"/>
    <mergeCell ref="E106:J106"/>
    <mergeCell ref="A107:C108"/>
    <mergeCell ref="E107:J107"/>
    <mergeCell ref="A75:C75"/>
    <mergeCell ref="E75:J75"/>
    <mergeCell ref="A76:C77"/>
    <mergeCell ref="E76:J76"/>
    <mergeCell ref="E77:J77"/>
    <mergeCell ref="A72:C72"/>
    <mergeCell ref="E72:J72"/>
    <mergeCell ref="A73:C74"/>
    <mergeCell ref="E73:J73"/>
    <mergeCell ref="E74:J74"/>
    <mergeCell ref="A66:C66"/>
    <mergeCell ref="E66:J66"/>
    <mergeCell ref="A67:C68"/>
    <mergeCell ref="E67:J67"/>
    <mergeCell ref="E68:J68"/>
    <mergeCell ref="A69:C69"/>
    <mergeCell ref="E69:J69"/>
    <mergeCell ref="A70:C71"/>
    <mergeCell ref="E70:J70"/>
    <mergeCell ref="E71:J71"/>
  </mergeCells>
  <pageMargins left="0.7" right="0.45" top="0.3" bottom="0.3" header="0.3" footer="0.3"/>
  <pageSetup scale="9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63"/>
  <sheetViews>
    <sheetView workbookViewId="0">
      <selection activeCell="N98" sqref="N98"/>
    </sheetView>
  </sheetViews>
  <sheetFormatPr defaultColWidth="8.85546875" defaultRowHeight="15" x14ac:dyDescent="0.25"/>
  <cols>
    <col min="1" max="1" width="3.5703125" customWidth="1"/>
    <col min="2" max="3" width="5.5703125" customWidth="1"/>
    <col min="6" max="6" width="17.85546875" customWidth="1"/>
    <col min="7" max="7" width="2" style="7" bestFit="1" customWidth="1"/>
    <col min="8" max="8" width="23" customWidth="1"/>
    <col min="9" max="9" width="2.140625" style="7" bestFit="1" customWidth="1"/>
    <col min="10" max="10" width="2.140625" style="7" customWidth="1"/>
    <col min="12" max="12" width="2.140625" style="7" bestFit="1" customWidth="1"/>
    <col min="13" max="13" width="2" style="7" bestFit="1" customWidth="1"/>
    <col min="15" max="15" width="2.5703125" customWidth="1"/>
    <col min="17" max="33" width="9.140625" style="200"/>
  </cols>
  <sheetData>
    <row r="1" spans="1:28" x14ac:dyDescent="0.25">
      <c r="A1" s="381" t="s">
        <v>78</v>
      </c>
      <c r="B1" s="381"/>
      <c r="C1" s="381"/>
      <c r="D1" s="441" t="str">
        <f>'OA Budget Planning-Report Sheet'!B5</f>
        <v>Chapter Name (Number)</v>
      </c>
      <c r="E1" s="441"/>
      <c r="F1" s="441"/>
      <c r="G1" s="6"/>
      <c r="H1" s="91" t="s">
        <v>5</v>
      </c>
      <c r="I1" s="6"/>
      <c r="J1" s="438" t="str">
        <f>'OA Budget Planning-Report Sheet'!B7</f>
        <v>Custodial Account #</v>
      </c>
      <c r="K1" s="438"/>
      <c r="L1" s="438"/>
      <c r="M1" s="438"/>
      <c r="N1" s="438"/>
      <c r="Q1" s="3" t="s">
        <v>79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8" x14ac:dyDescent="0.25">
      <c r="A2" s="381" t="s">
        <v>270</v>
      </c>
      <c r="B2" s="381"/>
      <c r="C2" s="381"/>
      <c r="D2" s="441" t="str">
        <f>'OA Budget Planning-Report Sheet'!B3</f>
        <v>Select Event Type</v>
      </c>
      <c r="E2" s="441"/>
      <c r="F2" s="441"/>
      <c r="G2" s="6"/>
      <c r="H2" s="6"/>
      <c r="K2" s="6"/>
      <c r="L2" s="6"/>
      <c r="N2" s="50"/>
      <c r="O2" s="50"/>
      <c r="Q2" s="3" t="s">
        <v>438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8" ht="15.75" thickBot="1" x14ac:dyDescent="0.3">
      <c r="A3" s="26"/>
      <c r="B3" s="26"/>
      <c r="C3" s="26"/>
      <c r="D3" s="26"/>
      <c r="E3" s="26"/>
      <c r="F3" s="26"/>
      <c r="G3" s="27"/>
      <c r="H3" s="26"/>
      <c r="I3" s="27"/>
      <c r="J3" s="27"/>
      <c r="K3" s="26" t="s">
        <v>667</v>
      </c>
      <c r="L3" s="27"/>
      <c r="M3" s="27"/>
      <c r="N3" s="26"/>
      <c r="O3" s="26"/>
      <c r="Q3" s="3" t="s">
        <v>439</v>
      </c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1:28" x14ac:dyDescent="0.25">
      <c r="A4" s="495" t="s">
        <v>201</v>
      </c>
      <c r="B4" s="496"/>
      <c r="C4" s="496"/>
      <c r="D4" s="496"/>
      <c r="E4" s="496"/>
      <c r="F4" s="12"/>
      <c r="G4" s="13"/>
      <c r="H4" s="12"/>
      <c r="I4" s="13"/>
      <c r="J4" s="13"/>
      <c r="K4" s="12"/>
      <c r="L4" s="13"/>
      <c r="M4" s="13"/>
      <c r="N4" s="12"/>
      <c r="O4" s="14"/>
    </row>
    <row r="5" spans="1:28" x14ac:dyDescent="0.25">
      <c r="A5" s="16"/>
      <c r="B5" s="466" t="s">
        <v>178</v>
      </c>
      <c r="C5" s="466"/>
      <c r="D5" s="466"/>
      <c r="E5" s="466"/>
      <c r="F5" s="466"/>
      <c r="H5" s="17" t="s">
        <v>81</v>
      </c>
      <c r="K5" s="17" t="s">
        <v>126</v>
      </c>
      <c r="N5" s="17" t="s">
        <v>83</v>
      </c>
      <c r="O5" s="15"/>
    </row>
    <row r="6" spans="1:28" x14ac:dyDescent="0.25">
      <c r="A6" s="16"/>
      <c r="B6" s="392" t="s">
        <v>659</v>
      </c>
      <c r="C6" s="392"/>
      <c r="D6" s="392"/>
      <c r="E6" s="392"/>
      <c r="F6" s="392"/>
      <c r="H6" s="499">
        <f>+Registrations!B164</f>
        <v>0</v>
      </c>
      <c r="I6" s="500" t="s">
        <v>85</v>
      </c>
      <c r="J6" s="500" t="s">
        <v>86</v>
      </c>
      <c r="K6" s="501">
        <f>+'Estimated Budget'!H142</f>
        <v>0</v>
      </c>
      <c r="L6" s="500" t="s">
        <v>87</v>
      </c>
      <c r="M6" s="500" t="s">
        <v>86</v>
      </c>
      <c r="N6" s="501">
        <f t="shared" ref="N6:N77" si="0">$H6*$K6</f>
        <v>0</v>
      </c>
      <c r="O6" s="15"/>
      <c r="Q6" s="212" t="s">
        <v>536</v>
      </c>
      <c r="R6" s="212"/>
      <c r="S6" s="212"/>
      <c r="T6" s="212"/>
      <c r="U6" s="207"/>
      <c r="V6" s="207"/>
      <c r="W6" s="207"/>
      <c r="X6" s="207"/>
    </row>
    <row r="7" spans="1:28" x14ac:dyDescent="0.25">
      <c r="A7" s="16"/>
      <c r="B7" s="392" t="s">
        <v>660</v>
      </c>
      <c r="C7" s="392"/>
      <c r="D7" s="392"/>
      <c r="E7" s="392"/>
      <c r="F7" s="392"/>
      <c r="H7" s="499">
        <f>+Registrations!B165</f>
        <v>0</v>
      </c>
      <c r="I7" s="500" t="s">
        <v>85</v>
      </c>
      <c r="J7" s="500" t="s">
        <v>86</v>
      </c>
      <c r="K7" s="501">
        <f>+'Estimated Budget'!H142</f>
        <v>0</v>
      </c>
      <c r="L7" s="500" t="s">
        <v>87</v>
      </c>
      <c r="M7" s="500" t="s">
        <v>86</v>
      </c>
      <c r="N7" s="501">
        <f t="shared" si="0"/>
        <v>0</v>
      </c>
      <c r="O7" s="15"/>
      <c r="Q7" s="213"/>
      <c r="R7" s="213"/>
      <c r="S7" s="213"/>
      <c r="T7" s="213"/>
    </row>
    <row r="8" spans="1:28" x14ac:dyDescent="0.25">
      <c r="A8" s="16"/>
      <c r="B8" s="392" t="s">
        <v>586</v>
      </c>
      <c r="C8" s="392"/>
      <c r="D8" s="392"/>
      <c r="E8" s="392"/>
      <c r="F8" s="392"/>
      <c r="H8" s="499">
        <f>+Registrations!B166</f>
        <v>0</v>
      </c>
      <c r="I8" s="500" t="s">
        <v>85</v>
      </c>
      <c r="J8" s="500" t="s">
        <v>86</v>
      </c>
      <c r="K8" s="501">
        <f>+'Estimated Budget'!K142</f>
        <v>0</v>
      </c>
      <c r="L8" s="500" t="s">
        <v>87</v>
      </c>
      <c r="M8" s="500" t="s">
        <v>86</v>
      </c>
      <c r="N8" s="501">
        <f t="shared" si="0"/>
        <v>0</v>
      </c>
      <c r="O8" s="15"/>
      <c r="Q8" s="213"/>
      <c r="R8" s="213"/>
      <c r="S8" s="213"/>
      <c r="T8" s="213"/>
    </row>
    <row r="9" spans="1:28" x14ac:dyDescent="0.25">
      <c r="A9" s="16"/>
      <c r="B9" s="392" t="s">
        <v>661</v>
      </c>
      <c r="C9" s="392"/>
      <c r="D9" s="392"/>
      <c r="E9" s="392"/>
      <c r="F9" s="392"/>
      <c r="H9" s="499">
        <f>+Registrations!B167</f>
        <v>0</v>
      </c>
      <c r="I9" s="500" t="s">
        <v>85</v>
      </c>
      <c r="J9" s="500" t="s">
        <v>86</v>
      </c>
      <c r="K9" s="501">
        <f>+'Estimated Budget'!K142</f>
        <v>0</v>
      </c>
      <c r="L9" s="500" t="s">
        <v>87</v>
      </c>
      <c r="M9" s="500" t="s">
        <v>86</v>
      </c>
      <c r="N9" s="501">
        <f t="shared" si="0"/>
        <v>0</v>
      </c>
      <c r="O9" s="15"/>
      <c r="Q9" s="213"/>
      <c r="R9" s="213"/>
      <c r="S9" s="213"/>
      <c r="T9" s="213"/>
    </row>
    <row r="10" spans="1:28" x14ac:dyDescent="0.25">
      <c r="A10" s="16"/>
      <c r="B10" s="392" t="s">
        <v>662</v>
      </c>
      <c r="C10" s="392"/>
      <c r="D10" s="392"/>
      <c r="E10" s="392"/>
      <c r="F10" s="392"/>
      <c r="H10" s="499">
        <f>+Registrations!B168</f>
        <v>0</v>
      </c>
      <c r="I10" s="500" t="s">
        <v>85</v>
      </c>
      <c r="J10" s="500" t="s">
        <v>86</v>
      </c>
      <c r="K10" s="501">
        <f>+'Estimated Budget'!N142</f>
        <v>0</v>
      </c>
      <c r="L10" s="500" t="s">
        <v>87</v>
      </c>
      <c r="M10" s="500" t="s">
        <v>86</v>
      </c>
      <c r="N10" s="501">
        <f t="shared" si="0"/>
        <v>0</v>
      </c>
      <c r="O10" s="15"/>
      <c r="Q10" s="213"/>
      <c r="R10" s="213"/>
      <c r="S10" s="213"/>
      <c r="T10" s="213"/>
    </row>
    <row r="11" spans="1:28" x14ac:dyDescent="0.25">
      <c r="A11" s="16"/>
      <c r="B11" s="392" t="s">
        <v>663</v>
      </c>
      <c r="C11" s="392"/>
      <c r="D11" s="392"/>
      <c r="E11" s="392"/>
      <c r="F11" s="392"/>
      <c r="H11" s="499">
        <f>+Registrations!B169</f>
        <v>0</v>
      </c>
      <c r="I11" s="500" t="s">
        <v>85</v>
      </c>
      <c r="J11" s="500" t="s">
        <v>86</v>
      </c>
      <c r="K11" s="501">
        <f>+'Estimated Budget'!N142</f>
        <v>0</v>
      </c>
      <c r="L11" s="500" t="s">
        <v>87</v>
      </c>
      <c r="M11" s="500" t="s">
        <v>86</v>
      </c>
      <c r="N11" s="501">
        <f t="shared" si="0"/>
        <v>0</v>
      </c>
      <c r="O11" s="15"/>
      <c r="Q11" s="213"/>
      <c r="R11" s="213"/>
      <c r="S11" s="213"/>
      <c r="T11" s="213"/>
    </row>
    <row r="12" spans="1:28" x14ac:dyDescent="0.25">
      <c r="A12" s="16"/>
      <c r="B12" s="393" t="s">
        <v>271</v>
      </c>
      <c r="C12" s="393"/>
      <c r="D12" s="393"/>
      <c r="E12" s="393"/>
      <c r="F12" s="393"/>
      <c r="H12" s="499">
        <f>+Registrations!B170</f>
        <v>0</v>
      </c>
      <c r="I12" s="500" t="s">
        <v>85</v>
      </c>
      <c r="J12" s="500" t="s">
        <v>86</v>
      </c>
      <c r="K12" s="501">
        <f>+'Estimated Budget'!H147</f>
        <v>0</v>
      </c>
      <c r="L12" s="500" t="s">
        <v>87</v>
      </c>
      <c r="M12" s="500" t="s">
        <v>86</v>
      </c>
      <c r="N12" s="501">
        <f t="shared" si="0"/>
        <v>0</v>
      </c>
      <c r="O12" s="15"/>
      <c r="Q12" s="213"/>
      <c r="R12" s="213"/>
      <c r="S12" s="213"/>
      <c r="T12" s="213"/>
    </row>
    <row r="13" spans="1:28" x14ac:dyDescent="0.25">
      <c r="A13" s="16"/>
      <c r="B13" s="115" t="s">
        <v>272</v>
      </c>
      <c r="C13" s="115"/>
      <c r="D13" s="115"/>
      <c r="E13" s="115"/>
      <c r="F13" s="115"/>
      <c r="H13" s="499">
        <f>+Registrations!B171</f>
        <v>0</v>
      </c>
      <c r="I13" s="500" t="s">
        <v>85</v>
      </c>
      <c r="J13" s="500" t="s">
        <v>86</v>
      </c>
      <c r="K13" s="501">
        <f>+'Estimated Budget'!H147</f>
        <v>0</v>
      </c>
      <c r="L13" s="500" t="s">
        <v>87</v>
      </c>
      <c r="M13" s="500" t="s">
        <v>86</v>
      </c>
      <c r="N13" s="501">
        <f t="shared" si="0"/>
        <v>0</v>
      </c>
      <c r="O13" s="15"/>
      <c r="Q13" s="199" t="s">
        <v>649</v>
      </c>
      <c r="R13" s="199"/>
      <c r="S13" s="199"/>
      <c r="T13" s="199"/>
      <c r="U13" s="199"/>
      <c r="V13" s="199"/>
      <c r="W13" s="207"/>
      <c r="X13" s="207"/>
    </row>
    <row r="14" spans="1:28" x14ac:dyDescent="0.25">
      <c r="A14" s="16"/>
      <c r="B14" s="393" t="s">
        <v>185</v>
      </c>
      <c r="C14" s="393"/>
      <c r="D14" s="393"/>
      <c r="E14" s="393"/>
      <c r="F14" s="393"/>
      <c r="H14" s="499">
        <f>+Registrations!B172</f>
        <v>0</v>
      </c>
      <c r="I14" s="500" t="s">
        <v>85</v>
      </c>
      <c r="J14" s="500" t="s">
        <v>86</v>
      </c>
      <c r="K14" s="501">
        <f>+'Estimated Budget'!K147</f>
        <v>0</v>
      </c>
      <c r="L14" s="500" t="s">
        <v>87</v>
      </c>
      <c r="M14" s="500" t="s">
        <v>86</v>
      </c>
      <c r="N14" s="501">
        <f t="shared" si="0"/>
        <v>0</v>
      </c>
      <c r="O14" s="15"/>
      <c r="Q14" s="213"/>
      <c r="R14" s="213"/>
      <c r="S14" s="213"/>
      <c r="T14" s="213"/>
    </row>
    <row r="15" spans="1:28" x14ac:dyDescent="0.25">
      <c r="A15" s="16"/>
      <c r="B15" s="393" t="s">
        <v>273</v>
      </c>
      <c r="C15" s="393"/>
      <c r="D15" s="393"/>
      <c r="E15" s="393"/>
      <c r="F15" s="393"/>
      <c r="H15" s="499">
        <f>+Registrations!B173</f>
        <v>0</v>
      </c>
      <c r="I15" s="500" t="s">
        <v>85</v>
      </c>
      <c r="J15" s="500" t="s">
        <v>86</v>
      </c>
      <c r="K15" s="501">
        <f>+'Estimated Budget'!K147</f>
        <v>0</v>
      </c>
      <c r="L15" s="500" t="s">
        <v>87</v>
      </c>
      <c r="M15" s="500" t="s">
        <v>86</v>
      </c>
      <c r="N15" s="501">
        <f t="shared" si="0"/>
        <v>0</v>
      </c>
      <c r="O15" s="15"/>
      <c r="Q15" s="213"/>
      <c r="R15" s="213"/>
      <c r="S15" s="213"/>
      <c r="T15" s="213"/>
    </row>
    <row r="16" spans="1:28" x14ac:dyDescent="0.25">
      <c r="A16" s="16"/>
      <c r="B16" s="393" t="s">
        <v>274</v>
      </c>
      <c r="C16" s="393"/>
      <c r="D16" s="393"/>
      <c r="E16" s="393"/>
      <c r="F16" s="393"/>
      <c r="H16" s="499">
        <f>+Registrations!B174</f>
        <v>0</v>
      </c>
      <c r="I16" s="500" t="s">
        <v>85</v>
      </c>
      <c r="J16" s="500" t="s">
        <v>86</v>
      </c>
      <c r="K16" s="501">
        <f>+'Estimated Budget'!N147</f>
        <v>0</v>
      </c>
      <c r="L16" s="500" t="s">
        <v>87</v>
      </c>
      <c r="M16" s="500" t="s">
        <v>86</v>
      </c>
      <c r="N16" s="501">
        <f t="shared" si="0"/>
        <v>0</v>
      </c>
      <c r="O16" s="15"/>
      <c r="Q16" s="213"/>
      <c r="R16" s="213"/>
      <c r="S16" s="213"/>
      <c r="T16" s="213"/>
    </row>
    <row r="17" spans="1:20" x14ac:dyDescent="0.25">
      <c r="A17" s="16"/>
      <c r="B17" s="393" t="s">
        <v>275</v>
      </c>
      <c r="C17" s="393"/>
      <c r="D17" s="393"/>
      <c r="E17" s="393"/>
      <c r="F17" s="393"/>
      <c r="H17" s="499">
        <f>+Registrations!B175</f>
        <v>0</v>
      </c>
      <c r="I17" s="500" t="s">
        <v>85</v>
      </c>
      <c r="J17" s="500" t="s">
        <v>86</v>
      </c>
      <c r="K17" s="501">
        <f>+'Estimated Budget'!N147</f>
        <v>0</v>
      </c>
      <c r="L17" s="500" t="s">
        <v>87</v>
      </c>
      <c r="M17" s="500" t="s">
        <v>86</v>
      </c>
      <c r="N17" s="501">
        <f t="shared" si="0"/>
        <v>0</v>
      </c>
      <c r="O17" s="15"/>
      <c r="Q17" s="213"/>
      <c r="R17" s="213"/>
      <c r="S17" s="213"/>
      <c r="T17" s="213"/>
    </row>
    <row r="18" spans="1:20" x14ac:dyDescent="0.25">
      <c r="A18" s="16"/>
      <c r="B18" s="393" t="s">
        <v>276</v>
      </c>
      <c r="C18" s="393"/>
      <c r="D18" s="393"/>
      <c r="E18" s="393"/>
      <c r="F18" s="393"/>
      <c r="H18" s="499">
        <f>+Registrations!B176</f>
        <v>0</v>
      </c>
      <c r="I18" s="500" t="s">
        <v>85</v>
      </c>
      <c r="J18" s="500" t="s">
        <v>86</v>
      </c>
      <c r="K18" s="501">
        <f>+'Estimated Budget'!H148</f>
        <v>0</v>
      </c>
      <c r="L18" s="500" t="s">
        <v>87</v>
      </c>
      <c r="M18" s="500" t="s">
        <v>86</v>
      </c>
      <c r="N18" s="501">
        <f t="shared" si="0"/>
        <v>0</v>
      </c>
      <c r="O18" s="15"/>
      <c r="Q18" s="213"/>
      <c r="R18" s="213"/>
      <c r="S18" s="213"/>
      <c r="T18" s="213"/>
    </row>
    <row r="19" spans="1:20" x14ac:dyDescent="0.25">
      <c r="A19" s="16"/>
      <c r="B19" s="393" t="s">
        <v>277</v>
      </c>
      <c r="C19" s="393"/>
      <c r="D19" s="393"/>
      <c r="E19" s="393"/>
      <c r="F19" s="393"/>
      <c r="H19" s="499">
        <f>+Registrations!B177</f>
        <v>0</v>
      </c>
      <c r="I19" s="500" t="s">
        <v>85</v>
      </c>
      <c r="J19" s="500" t="s">
        <v>86</v>
      </c>
      <c r="K19" s="501">
        <f>+'Estimated Budget'!H148</f>
        <v>0</v>
      </c>
      <c r="L19" s="500" t="s">
        <v>87</v>
      </c>
      <c r="M19" s="500" t="s">
        <v>86</v>
      </c>
      <c r="N19" s="501">
        <f t="shared" si="0"/>
        <v>0</v>
      </c>
      <c r="O19" s="15"/>
      <c r="Q19" s="213"/>
      <c r="R19" s="213"/>
      <c r="S19" s="213"/>
      <c r="T19" s="213"/>
    </row>
    <row r="20" spans="1:20" x14ac:dyDescent="0.25">
      <c r="A20" s="16"/>
      <c r="B20" s="393" t="s">
        <v>184</v>
      </c>
      <c r="C20" s="393"/>
      <c r="D20" s="393"/>
      <c r="E20" s="393"/>
      <c r="F20" s="393"/>
      <c r="H20" s="499">
        <f>+Registrations!B178</f>
        <v>0</v>
      </c>
      <c r="I20" s="500" t="s">
        <v>85</v>
      </c>
      <c r="J20" s="500" t="s">
        <v>86</v>
      </c>
      <c r="K20" s="501">
        <f>+'Estimated Budget'!K148</f>
        <v>0</v>
      </c>
      <c r="L20" s="500" t="s">
        <v>87</v>
      </c>
      <c r="M20" s="500" t="s">
        <v>86</v>
      </c>
      <c r="N20" s="501">
        <f t="shared" si="0"/>
        <v>0</v>
      </c>
      <c r="O20" s="15"/>
      <c r="Q20" s="213"/>
      <c r="R20" s="213"/>
      <c r="S20" s="213"/>
      <c r="T20" s="213"/>
    </row>
    <row r="21" spans="1:20" x14ac:dyDescent="0.25">
      <c r="A21" s="16"/>
      <c r="B21" s="393" t="s">
        <v>278</v>
      </c>
      <c r="C21" s="393"/>
      <c r="D21" s="393"/>
      <c r="E21" s="393"/>
      <c r="F21" s="393"/>
      <c r="H21" s="499">
        <f>+Registrations!B179</f>
        <v>0</v>
      </c>
      <c r="I21" s="500" t="s">
        <v>85</v>
      </c>
      <c r="J21" s="500" t="s">
        <v>86</v>
      </c>
      <c r="K21" s="501">
        <f>+'Estimated Budget'!K148</f>
        <v>0</v>
      </c>
      <c r="L21" s="500" t="s">
        <v>87</v>
      </c>
      <c r="M21" s="500" t="s">
        <v>86</v>
      </c>
      <c r="N21" s="501">
        <f t="shared" si="0"/>
        <v>0</v>
      </c>
      <c r="O21" s="15"/>
      <c r="Q21" s="213"/>
      <c r="R21" s="213"/>
      <c r="S21" s="213"/>
      <c r="T21" s="213"/>
    </row>
    <row r="22" spans="1:20" x14ac:dyDescent="0.25">
      <c r="A22" s="16"/>
      <c r="B22" s="393" t="s">
        <v>279</v>
      </c>
      <c r="C22" s="393"/>
      <c r="D22" s="393"/>
      <c r="E22" s="393"/>
      <c r="F22" s="393"/>
      <c r="H22" s="499">
        <f>+Registrations!B180</f>
        <v>0</v>
      </c>
      <c r="I22" s="500" t="s">
        <v>85</v>
      </c>
      <c r="J22" s="500" t="s">
        <v>86</v>
      </c>
      <c r="K22" s="501">
        <f>+'Estimated Budget'!N148</f>
        <v>0</v>
      </c>
      <c r="L22" s="500" t="s">
        <v>87</v>
      </c>
      <c r="M22" s="500" t="s">
        <v>86</v>
      </c>
      <c r="N22" s="501">
        <f t="shared" si="0"/>
        <v>0</v>
      </c>
      <c r="O22" s="15"/>
      <c r="Q22" s="213"/>
      <c r="R22" s="213"/>
      <c r="S22" s="213"/>
      <c r="T22" s="213"/>
    </row>
    <row r="23" spans="1:20" x14ac:dyDescent="0.25">
      <c r="A23" s="16"/>
      <c r="B23" s="393" t="s">
        <v>280</v>
      </c>
      <c r="C23" s="393"/>
      <c r="D23" s="393"/>
      <c r="E23" s="393"/>
      <c r="F23" s="393"/>
      <c r="H23" s="499">
        <f>+Registrations!B181</f>
        <v>0</v>
      </c>
      <c r="I23" s="500" t="s">
        <v>85</v>
      </c>
      <c r="J23" s="500" t="s">
        <v>86</v>
      </c>
      <c r="K23" s="501">
        <f>+'Estimated Budget'!N148</f>
        <v>0</v>
      </c>
      <c r="L23" s="500" t="s">
        <v>87</v>
      </c>
      <c r="M23" s="500" t="s">
        <v>86</v>
      </c>
      <c r="N23" s="501">
        <f t="shared" si="0"/>
        <v>0</v>
      </c>
      <c r="O23" s="15"/>
      <c r="Q23" s="213"/>
      <c r="R23" s="213"/>
      <c r="S23" s="213"/>
      <c r="T23" s="213"/>
    </row>
    <row r="24" spans="1:20" x14ac:dyDescent="0.25">
      <c r="A24" s="16"/>
      <c r="B24" s="393" t="s">
        <v>281</v>
      </c>
      <c r="C24" s="393"/>
      <c r="D24" s="393"/>
      <c r="E24" s="393"/>
      <c r="F24" s="393"/>
      <c r="H24" s="499">
        <f>+Registrations!B182</f>
        <v>0</v>
      </c>
      <c r="I24" s="500" t="s">
        <v>85</v>
      </c>
      <c r="J24" s="500" t="s">
        <v>86</v>
      </c>
      <c r="K24" s="501">
        <f>+'Estimated Budget'!H150</f>
        <v>0</v>
      </c>
      <c r="L24" s="500" t="s">
        <v>87</v>
      </c>
      <c r="M24" s="500" t="s">
        <v>86</v>
      </c>
      <c r="N24" s="501">
        <f t="shared" si="0"/>
        <v>0</v>
      </c>
      <c r="O24" s="15"/>
      <c r="Q24" s="213"/>
      <c r="R24" s="213"/>
      <c r="S24" s="213"/>
      <c r="T24" s="213"/>
    </row>
    <row r="25" spans="1:20" x14ac:dyDescent="0.25">
      <c r="A25" s="16"/>
      <c r="B25" s="393" t="s">
        <v>282</v>
      </c>
      <c r="C25" s="393"/>
      <c r="D25" s="393"/>
      <c r="E25" s="393"/>
      <c r="F25" s="393"/>
      <c r="H25" s="499">
        <f>+Registrations!B183</f>
        <v>0</v>
      </c>
      <c r="I25" s="500" t="s">
        <v>85</v>
      </c>
      <c r="J25" s="500" t="s">
        <v>86</v>
      </c>
      <c r="K25" s="501">
        <f>+'Estimated Budget'!H150</f>
        <v>0</v>
      </c>
      <c r="L25" s="500" t="s">
        <v>87</v>
      </c>
      <c r="M25" s="500" t="s">
        <v>86</v>
      </c>
      <c r="N25" s="501">
        <f t="shared" si="0"/>
        <v>0</v>
      </c>
      <c r="O25" s="15"/>
      <c r="Q25" s="213"/>
      <c r="R25" s="213"/>
      <c r="S25" s="213"/>
      <c r="T25" s="213"/>
    </row>
    <row r="26" spans="1:20" x14ac:dyDescent="0.25">
      <c r="A26" s="16"/>
      <c r="B26" s="393" t="s">
        <v>186</v>
      </c>
      <c r="C26" s="393"/>
      <c r="D26" s="393"/>
      <c r="E26" s="393"/>
      <c r="F26" s="393"/>
      <c r="H26" s="499">
        <f>+Registrations!B184</f>
        <v>0</v>
      </c>
      <c r="I26" s="500" t="s">
        <v>85</v>
      </c>
      <c r="J26" s="500" t="s">
        <v>86</v>
      </c>
      <c r="K26" s="501">
        <f>+'Estimated Budget'!K150</f>
        <v>0</v>
      </c>
      <c r="L26" s="500" t="s">
        <v>87</v>
      </c>
      <c r="M26" s="500" t="s">
        <v>86</v>
      </c>
      <c r="N26" s="501">
        <f t="shared" si="0"/>
        <v>0</v>
      </c>
      <c r="O26" s="15"/>
      <c r="Q26" s="213"/>
      <c r="R26" s="213"/>
      <c r="S26" s="213"/>
      <c r="T26" s="213"/>
    </row>
    <row r="27" spans="1:20" x14ac:dyDescent="0.25">
      <c r="A27" s="16"/>
      <c r="B27" s="393" t="s">
        <v>283</v>
      </c>
      <c r="C27" s="393"/>
      <c r="D27" s="393"/>
      <c r="E27" s="393"/>
      <c r="F27" s="393"/>
      <c r="H27" s="499">
        <f>+Registrations!B185</f>
        <v>0</v>
      </c>
      <c r="I27" s="500" t="s">
        <v>85</v>
      </c>
      <c r="J27" s="500" t="s">
        <v>86</v>
      </c>
      <c r="K27" s="501">
        <f>+'Estimated Budget'!K150</f>
        <v>0</v>
      </c>
      <c r="L27" s="500" t="s">
        <v>87</v>
      </c>
      <c r="M27" s="500" t="s">
        <v>86</v>
      </c>
      <c r="N27" s="501">
        <f t="shared" si="0"/>
        <v>0</v>
      </c>
      <c r="O27" s="15"/>
      <c r="Q27" s="213"/>
      <c r="R27" s="213"/>
      <c r="S27" s="213"/>
      <c r="T27" s="213"/>
    </row>
    <row r="28" spans="1:20" x14ac:dyDescent="0.25">
      <c r="A28" s="16"/>
      <c r="B28" s="393" t="s">
        <v>284</v>
      </c>
      <c r="C28" s="393"/>
      <c r="D28" s="393"/>
      <c r="E28" s="393"/>
      <c r="F28" s="393"/>
      <c r="H28" s="499">
        <f>+Registrations!B186</f>
        <v>0</v>
      </c>
      <c r="I28" s="500" t="s">
        <v>85</v>
      </c>
      <c r="J28" s="500" t="s">
        <v>86</v>
      </c>
      <c r="K28" s="501">
        <f>+'Estimated Budget'!N150</f>
        <v>0</v>
      </c>
      <c r="L28" s="500" t="s">
        <v>87</v>
      </c>
      <c r="M28" s="500" t="s">
        <v>86</v>
      </c>
      <c r="N28" s="501">
        <f t="shared" si="0"/>
        <v>0</v>
      </c>
      <c r="O28" s="15"/>
      <c r="Q28" s="213"/>
      <c r="R28" s="213"/>
      <c r="S28" s="213"/>
      <c r="T28" s="213"/>
    </row>
    <row r="29" spans="1:20" x14ac:dyDescent="0.25">
      <c r="A29" s="16"/>
      <c r="B29" s="393" t="s">
        <v>285</v>
      </c>
      <c r="C29" s="393"/>
      <c r="D29" s="393"/>
      <c r="E29" s="393"/>
      <c r="F29" s="393"/>
      <c r="H29" s="499">
        <f>+Registrations!B187</f>
        <v>0</v>
      </c>
      <c r="I29" s="500" t="s">
        <v>85</v>
      </c>
      <c r="J29" s="500" t="s">
        <v>86</v>
      </c>
      <c r="K29" s="501">
        <f>+'Estimated Budget'!N150</f>
        <v>0</v>
      </c>
      <c r="L29" s="500" t="s">
        <v>87</v>
      </c>
      <c r="M29" s="500" t="s">
        <v>86</v>
      </c>
      <c r="N29" s="501">
        <f t="shared" si="0"/>
        <v>0</v>
      </c>
      <c r="O29" s="15"/>
      <c r="Q29" s="213"/>
      <c r="R29" s="213"/>
      <c r="S29" s="213"/>
      <c r="T29" s="213"/>
    </row>
    <row r="30" spans="1:20" x14ac:dyDescent="0.25">
      <c r="A30" s="16"/>
      <c r="B30" s="393" t="s">
        <v>286</v>
      </c>
      <c r="C30" s="393"/>
      <c r="D30" s="393"/>
      <c r="E30" s="393"/>
      <c r="F30" s="393"/>
      <c r="H30" s="499">
        <f>+Registrations!B188</f>
        <v>0</v>
      </c>
      <c r="I30" s="500" t="s">
        <v>85</v>
      </c>
      <c r="J30" s="500" t="s">
        <v>86</v>
      </c>
      <c r="K30" s="501">
        <f>+'Estimated Budget'!H145</f>
        <v>0</v>
      </c>
      <c r="L30" s="500" t="s">
        <v>87</v>
      </c>
      <c r="M30" s="500" t="s">
        <v>86</v>
      </c>
      <c r="N30" s="501">
        <f t="shared" si="0"/>
        <v>0</v>
      </c>
      <c r="O30" s="15"/>
      <c r="Q30" s="213"/>
      <c r="R30" s="213"/>
      <c r="S30" s="213"/>
      <c r="T30" s="213"/>
    </row>
    <row r="31" spans="1:20" x14ac:dyDescent="0.25">
      <c r="A31" s="16"/>
      <c r="B31" s="393" t="s">
        <v>287</v>
      </c>
      <c r="C31" s="393"/>
      <c r="D31" s="393"/>
      <c r="E31" s="393"/>
      <c r="F31" s="393"/>
      <c r="H31" s="499">
        <f>+Registrations!B189</f>
        <v>0</v>
      </c>
      <c r="I31" s="500" t="s">
        <v>85</v>
      </c>
      <c r="J31" s="500" t="s">
        <v>86</v>
      </c>
      <c r="K31" s="501">
        <f>+'Estimated Budget'!H145</f>
        <v>0</v>
      </c>
      <c r="L31" s="500" t="s">
        <v>87</v>
      </c>
      <c r="M31" s="500" t="s">
        <v>86</v>
      </c>
      <c r="N31" s="501">
        <f t="shared" si="0"/>
        <v>0</v>
      </c>
      <c r="O31" s="15"/>
      <c r="Q31" s="213"/>
      <c r="R31" s="213"/>
      <c r="S31" s="213"/>
      <c r="T31" s="213"/>
    </row>
    <row r="32" spans="1:20" x14ac:dyDescent="0.25">
      <c r="A32" s="16"/>
      <c r="B32" s="393" t="s">
        <v>118</v>
      </c>
      <c r="C32" s="393"/>
      <c r="D32" s="393"/>
      <c r="E32" s="393"/>
      <c r="F32" s="393"/>
      <c r="H32" s="499">
        <f>+Registrations!B190</f>
        <v>0</v>
      </c>
      <c r="I32" s="500" t="s">
        <v>85</v>
      </c>
      <c r="J32" s="500" t="s">
        <v>86</v>
      </c>
      <c r="K32" s="501">
        <f>+'Estimated Budget'!K145</f>
        <v>0</v>
      </c>
      <c r="L32" s="500" t="s">
        <v>87</v>
      </c>
      <c r="M32" s="500" t="s">
        <v>86</v>
      </c>
      <c r="N32" s="501">
        <f t="shared" si="0"/>
        <v>0</v>
      </c>
      <c r="O32" s="15"/>
      <c r="Q32" s="213"/>
      <c r="R32" s="213"/>
      <c r="S32" s="213"/>
      <c r="T32" s="213"/>
    </row>
    <row r="33" spans="1:20" x14ac:dyDescent="0.25">
      <c r="A33" s="16"/>
      <c r="B33" s="393" t="s">
        <v>288</v>
      </c>
      <c r="C33" s="393"/>
      <c r="D33" s="393"/>
      <c r="E33" s="393"/>
      <c r="F33" s="393"/>
      <c r="H33" s="499">
        <f>+Registrations!B191</f>
        <v>0</v>
      </c>
      <c r="I33" s="500" t="s">
        <v>85</v>
      </c>
      <c r="J33" s="500" t="s">
        <v>86</v>
      </c>
      <c r="K33" s="501">
        <f>+'Estimated Budget'!K145</f>
        <v>0</v>
      </c>
      <c r="L33" s="500" t="s">
        <v>87</v>
      </c>
      <c r="M33" s="500" t="s">
        <v>86</v>
      </c>
      <c r="N33" s="501">
        <f t="shared" si="0"/>
        <v>0</v>
      </c>
      <c r="O33" s="15"/>
      <c r="Q33" s="213"/>
      <c r="R33" s="213"/>
      <c r="S33" s="213"/>
      <c r="T33" s="213"/>
    </row>
    <row r="34" spans="1:20" x14ac:dyDescent="0.25">
      <c r="A34" s="16"/>
      <c r="B34" s="393" t="s">
        <v>289</v>
      </c>
      <c r="C34" s="393"/>
      <c r="D34" s="393"/>
      <c r="E34" s="393"/>
      <c r="F34" s="393"/>
      <c r="H34" s="499">
        <f>+Registrations!B192</f>
        <v>0</v>
      </c>
      <c r="I34" s="500" t="s">
        <v>85</v>
      </c>
      <c r="J34" s="500" t="s">
        <v>86</v>
      </c>
      <c r="K34" s="501">
        <f>+'Estimated Budget'!N145</f>
        <v>0</v>
      </c>
      <c r="L34" s="500" t="s">
        <v>87</v>
      </c>
      <c r="M34" s="500" t="s">
        <v>86</v>
      </c>
      <c r="N34" s="501">
        <f t="shared" si="0"/>
        <v>0</v>
      </c>
      <c r="O34" s="15"/>
      <c r="Q34" s="213"/>
      <c r="R34" s="213"/>
      <c r="S34" s="213"/>
      <c r="T34" s="213"/>
    </row>
    <row r="35" spans="1:20" x14ac:dyDescent="0.25">
      <c r="A35" s="16"/>
      <c r="B35" s="393" t="s">
        <v>290</v>
      </c>
      <c r="C35" s="393"/>
      <c r="D35" s="393"/>
      <c r="E35" s="393"/>
      <c r="F35" s="393"/>
      <c r="H35" s="499">
        <f>+Registrations!B193</f>
        <v>0</v>
      </c>
      <c r="I35" s="500" t="s">
        <v>85</v>
      </c>
      <c r="J35" s="500" t="s">
        <v>86</v>
      </c>
      <c r="K35" s="501">
        <f>+'Estimated Budget'!N145</f>
        <v>0</v>
      </c>
      <c r="L35" s="500" t="s">
        <v>87</v>
      </c>
      <c r="M35" s="500" t="s">
        <v>86</v>
      </c>
      <c r="N35" s="501">
        <f t="shared" si="0"/>
        <v>0</v>
      </c>
      <c r="O35" s="15"/>
      <c r="Q35" s="213"/>
      <c r="R35" s="213"/>
      <c r="S35" s="213"/>
      <c r="T35" s="213"/>
    </row>
    <row r="36" spans="1:20" x14ac:dyDescent="0.25">
      <c r="A36" s="16"/>
      <c r="B36" s="393" t="s">
        <v>291</v>
      </c>
      <c r="C36" s="393"/>
      <c r="D36" s="393"/>
      <c r="E36" s="393"/>
      <c r="F36" s="393"/>
      <c r="H36" s="499">
        <f>+Registrations!B194</f>
        <v>0</v>
      </c>
      <c r="I36" s="500" t="s">
        <v>85</v>
      </c>
      <c r="J36" s="500" t="s">
        <v>86</v>
      </c>
      <c r="K36" s="501">
        <f>+'Estimated Budget'!H151</f>
        <v>0</v>
      </c>
      <c r="L36" s="500" t="s">
        <v>87</v>
      </c>
      <c r="M36" s="500" t="s">
        <v>86</v>
      </c>
      <c r="N36" s="501">
        <f t="shared" si="0"/>
        <v>0</v>
      </c>
      <c r="O36" s="15"/>
      <c r="Q36" s="213"/>
      <c r="R36" s="213"/>
      <c r="S36" s="213"/>
      <c r="T36" s="213"/>
    </row>
    <row r="37" spans="1:20" x14ac:dyDescent="0.25">
      <c r="A37" s="16"/>
      <c r="B37" s="393" t="s">
        <v>292</v>
      </c>
      <c r="C37" s="393"/>
      <c r="D37" s="393"/>
      <c r="E37" s="393"/>
      <c r="F37" s="393"/>
      <c r="H37" s="499">
        <f>+Registrations!B195</f>
        <v>0</v>
      </c>
      <c r="I37" s="500" t="s">
        <v>85</v>
      </c>
      <c r="J37" s="500" t="s">
        <v>86</v>
      </c>
      <c r="K37" s="501">
        <f>+'Estimated Budget'!H151</f>
        <v>0</v>
      </c>
      <c r="L37" s="500" t="s">
        <v>87</v>
      </c>
      <c r="M37" s="500" t="s">
        <v>86</v>
      </c>
      <c r="N37" s="501">
        <f t="shared" si="0"/>
        <v>0</v>
      </c>
      <c r="O37" s="15"/>
      <c r="Q37" s="213"/>
      <c r="R37" s="213"/>
      <c r="S37" s="213"/>
      <c r="T37" s="213"/>
    </row>
    <row r="38" spans="1:20" x14ac:dyDescent="0.25">
      <c r="A38" s="16"/>
      <c r="B38" s="393" t="s">
        <v>90</v>
      </c>
      <c r="C38" s="393"/>
      <c r="D38" s="393"/>
      <c r="E38" s="393"/>
      <c r="F38" s="393"/>
      <c r="H38" s="499">
        <f>+Registrations!B196</f>
        <v>0</v>
      </c>
      <c r="I38" s="500" t="s">
        <v>85</v>
      </c>
      <c r="J38" s="500" t="s">
        <v>86</v>
      </c>
      <c r="K38" s="501">
        <f>+'Estimated Budget'!K151</f>
        <v>0</v>
      </c>
      <c r="L38" s="500" t="s">
        <v>87</v>
      </c>
      <c r="M38" s="500" t="s">
        <v>86</v>
      </c>
      <c r="N38" s="501">
        <f t="shared" si="0"/>
        <v>0</v>
      </c>
      <c r="O38" s="15"/>
      <c r="Q38" s="213"/>
      <c r="R38" s="213"/>
      <c r="S38" s="213"/>
      <c r="T38" s="213"/>
    </row>
    <row r="39" spans="1:20" x14ac:dyDescent="0.25">
      <c r="A39" s="16"/>
      <c r="B39" s="393" t="s">
        <v>293</v>
      </c>
      <c r="C39" s="393"/>
      <c r="D39" s="393"/>
      <c r="E39" s="393"/>
      <c r="F39" s="393"/>
      <c r="H39" s="499">
        <f>+Registrations!B197</f>
        <v>0</v>
      </c>
      <c r="I39" s="500" t="s">
        <v>85</v>
      </c>
      <c r="J39" s="500" t="s">
        <v>86</v>
      </c>
      <c r="K39" s="501">
        <f>+'Estimated Budget'!K151</f>
        <v>0</v>
      </c>
      <c r="L39" s="500" t="s">
        <v>87</v>
      </c>
      <c r="M39" s="500" t="s">
        <v>86</v>
      </c>
      <c r="N39" s="501">
        <f t="shared" si="0"/>
        <v>0</v>
      </c>
      <c r="O39" s="15"/>
      <c r="Q39" s="213"/>
      <c r="R39" s="213"/>
      <c r="S39" s="213"/>
      <c r="T39" s="213"/>
    </row>
    <row r="40" spans="1:20" x14ac:dyDescent="0.25">
      <c r="A40" s="16"/>
      <c r="B40" s="393" t="s">
        <v>294</v>
      </c>
      <c r="C40" s="393"/>
      <c r="D40" s="393"/>
      <c r="E40" s="393"/>
      <c r="F40" s="393"/>
      <c r="H40" s="499">
        <f>+Registrations!B198</f>
        <v>0</v>
      </c>
      <c r="I40" s="500" t="s">
        <v>85</v>
      </c>
      <c r="J40" s="500" t="s">
        <v>86</v>
      </c>
      <c r="K40" s="501">
        <f>+'Estimated Budget'!N151</f>
        <v>0</v>
      </c>
      <c r="L40" s="500" t="s">
        <v>87</v>
      </c>
      <c r="M40" s="500" t="s">
        <v>86</v>
      </c>
      <c r="N40" s="501">
        <f t="shared" si="0"/>
        <v>0</v>
      </c>
      <c r="O40" s="15"/>
      <c r="Q40" s="213"/>
      <c r="R40" s="213"/>
      <c r="S40" s="213"/>
      <c r="T40" s="213"/>
    </row>
    <row r="41" spans="1:20" x14ac:dyDescent="0.25">
      <c r="A41" s="16"/>
      <c r="B41" s="393" t="s">
        <v>295</v>
      </c>
      <c r="C41" s="393"/>
      <c r="D41" s="393"/>
      <c r="E41" s="393"/>
      <c r="F41" s="393"/>
      <c r="H41" s="499">
        <f>+Registrations!B199</f>
        <v>0</v>
      </c>
      <c r="I41" s="500" t="s">
        <v>85</v>
      </c>
      <c r="J41" s="500" t="s">
        <v>86</v>
      </c>
      <c r="K41" s="501">
        <f>+'Estimated Budget'!N151</f>
        <v>0</v>
      </c>
      <c r="L41" s="500" t="s">
        <v>87</v>
      </c>
      <c r="M41" s="500" t="s">
        <v>86</v>
      </c>
      <c r="N41" s="501">
        <f t="shared" si="0"/>
        <v>0</v>
      </c>
      <c r="O41" s="15"/>
      <c r="Q41" s="213"/>
      <c r="R41" s="213"/>
      <c r="S41" s="213"/>
      <c r="T41" s="213"/>
    </row>
    <row r="42" spans="1:20" x14ac:dyDescent="0.25">
      <c r="A42" s="16"/>
      <c r="B42" s="393" t="s">
        <v>296</v>
      </c>
      <c r="C42" s="393"/>
      <c r="D42" s="393"/>
      <c r="E42" s="393"/>
      <c r="F42" s="393"/>
      <c r="H42" s="499">
        <f>+Registrations!B200</f>
        <v>0</v>
      </c>
      <c r="I42" s="500" t="s">
        <v>85</v>
      </c>
      <c r="J42" s="500" t="s">
        <v>86</v>
      </c>
      <c r="K42" s="501">
        <f>+'Estimated Budget'!H149</f>
        <v>0</v>
      </c>
      <c r="L42" s="500" t="s">
        <v>87</v>
      </c>
      <c r="M42" s="500" t="s">
        <v>86</v>
      </c>
      <c r="N42" s="501">
        <f t="shared" si="0"/>
        <v>0</v>
      </c>
      <c r="O42" s="15"/>
      <c r="Q42" s="213"/>
      <c r="R42" s="213"/>
      <c r="S42" s="213"/>
      <c r="T42" s="213"/>
    </row>
    <row r="43" spans="1:20" x14ac:dyDescent="0.25">
      <c r="A43" s="16"/>
      <c r="B43" s="393" t="s">
        <v>297</v>
      </c>
      <c r="C43" s="393"/>
      <c r="D43" s="393"/>
      <c r="E43" s="393"/>
      <c r="F43" s="393"/>
      <c r="H43" s="499">
        <f>+Registrations!B201</f>
        <v>0</v>
      </c>
      <c r="I43" s="500" t="s">
        <v>85</v>
      </c>
      <c r="J43" s="500" t="s">
        <v>86</v>
      </c>
      <c r="K43" s="501">
        <f>+'Estimated Budget'!H149</f>
        <v>0</v>
      </c>
      <c r="L43" s="500" t="s">
        <v>87</v>
      </c>
      <c r="M43" s="500" t="s">
        <v>86</v>
      </c>
      <c r="N43" s="501">
        <f t="shared" si="0"/>
        <v>0</v>
      </c>
      <c r="O43" s="15"/>
      <c r="Q43" s="213"/>
      <c r="R43" s="213"/>
      <c r="S43" s="213"/>
      <c r="T43" s="213"/>
    </row>
    <row r="44" spans="1:20" x14ac:dyDescent="0.25">
      <c r="A44" s="16"/>
      <c r="B44" s="393" t="s">
        <v>29</v>
      </c>
      <c r="C44" s="393"/>
      <c r="D44" s="393"/>
      <c r="E44" s="393"/>
      <c r="F44" s="393"/>
      <c r="H44" s="499">
        <f>+Registrations!B202</f>
        <v>0</v>
      </c>
      <c r="I44" s="500" t="s">
        <v>85</v>
      </c>
      <c r="J44" s="500" t="s">
        <v>86</v>
      </c>
      <c r="K44" s="501">
        <f>+'Estimated Budget'!K149</f>
        <v>0</v>
      </c>
      <c r="L44" s="500" t="s">
        <v>87</v>
      </c>
      <c r="M44" s="500" t="s">
        <v>86</v>
      </c>
      <c r="N44" s="501">
        <f t="shared" si="0"/>
        <v>0</v>
      </c>
      <c r="O44" s="15"/>
      <c r="Q44" s="213"/>
      <c r="R44" s="213"/>
      <c r="S44" s="213"/>
      <c r="T44" s="213"/>
    </row>
    <row r="45" spans="1:20" x14ac:dyDescent="0.25">
      <c r="A45" s="16"/>
      <c r="B45" s="393" t="s">
        <v>298</v>
      </c>
      <c r="C45" s="393"/>
      <c r="D45" s="393"/>
      <c r="E45" s="393"/>
      <c r="F45" s="393"/>
      <c r="H45" s="499">
        <f>+Registrations!B203</f>
        <v>0</v>
      </c>
      <c r="I45" s="500" t="s">
        <v>85</v>
      </c>
      <c r="J45" s="500" t="s">
        <v>86</v>
      </c>
      <c r="K45" s="501">
        <f>+'Estimated Budget'!K149</f>
        <v>0</v>
      </c>
      <c r="L45" s="500" t="s">
        <v>87</v>
      </c>
      <c r="M45" s="500" t="s">
        <v>86</v>
      </c>
      <c r="N45" s="501">
        <f t="shared" si="0"/>
        <v>0</v>
      </c>
      <c r="O45" s="15"/>
      <c r="Q45" s="213"/>
      <c r="R45" s="213"/>
      <c r="S45" s="213"/>
      <c r="T45" s="213"/>
    </row>
    <row r="46" spans="1:20" x14ac:dyDescent="0.25">
      <c r="A46" s="16"/>
      <c r="B46" s="393" t="s">
        <v>299</v>
      </c>
      <c r="C46" s="393"/>
      <c r="D46" s="393"/>
      <c r="E46" s="393"/>
      <c r="F46" s="393"/>
      <c r="H46" s="499">
        <f>+Registrations!B204</f>
        <v>0</v>
      </c>
      <c r="I46" s="500" t="s">
        <v>85</v>
      </c>
      <c r="J46" s="500" t="s">
        <v>86</v>
      </c>
      <c r="K46" s="501">
        <f>+'Estimated Budget'!N149</f>
        <v>0</v>
      </c>
      <c r="L46" s="500" t="s">
        <v>87</v>
      </c>
      <c r="M46" s="500" t="s">
        <v>86</v>
      </c>
      <c r="N46" s="501">
        <f t="shared" si="0"/>
        <v>0</v>
      </c>
      <c r="O46" s="15"/>
      <c r="Q46" s="213"/>
      <c r="R46" s="213"/>
      <c r="S46" s="213"/>
      <c r="T46" s="213"/>
    </row>
    <row r="47" spans="1:20" x14ac:dyDescent="0.25">
      <c r="A47" s="16"/>
      <c r="B47" s="393" t="s">
        <v>300</v>
      </c>
      <c r="C47" s="393"/>
      <c r="D47" s="393"/>
      <c r="E47" s="393"/>
      <c r="F47" s="393"/>
      <c r="H47" s="499">
        <f>+Registrations!B205</f>
        <v>0</v>
      </c>
      <c r="I47" s="500" t="s">
        <v>85</v>
      </c>
      <c r="J47" s="500" t="s">
        <v>86</v>
      </c>
      <c r="K47" s="501">
        <f>+'Estimated Budget'!N149</f>
        <v>0</v>
      </c>
      <c r="L47" s="500" t="s">
        <v>87</v>
      </c>
      <c r="M47" s="500" t="s">
        <v>86</v>
      </c>
      <c r="N47" s="501">
        <f t="shared" si="0"/>
        <v>0</v>
      </c>
      <c r="O47" s="15"/>
      <c r="Q47" s="213"/>
      <c r="R47" s="213"/>
      <c r="S47" s="213"/>
      <c r="T47" s="213"/>
    </row>
    <row r="48" spans="1:20" x14ac:dyDescent="0.25">
      <c r="A48" s="16"/>
      <c r="B48" s="393" t="s">
        <v>301</v>
      </c>
      <c r="C48" s="393"/>
      <c r="D48" s="393"/>
      <c r="E48" s="393"/>
      <c r="F48" s="393"/>
      <c r="H48" s="499">
        <f>+Registrations!B206</f>
        <v>0</v>
      </c>
      <c r="I48" s="500" t="s">
        <v>85</v>
      </c>
      <c r="J48" s="500" t="s">
        <v>86</v>
      </c>
      <c r="K48" s="501">
        <f>+'Estimated Budget'!H144</f>
        <v>0</v>
      </c>
      <c r="L48" s="500" t="s">
        <v>87</v>
      </c>
      <c r="M48" s="500" t="s">
        <v>86</v>
      </c>
      <c r="N48" s="501">
        <f t="shared" si="0"/>
        <v>0</v>
      </c>
      <c r="O48" s="15"/>
      <c r="Q48" s="213"/>
      <c r="R48" s="213"/>
      <c r="S48" s="213"/>
      <c r="T48" s="213"/>
    </row>
    <row r="49" spans="1:20" x14ac:dyDescent="0.25">
      <c r="A49" s="16"/>
      <c r="B49" s="393" t="s">
        <v>302</v>
      </c>
      <c r="C49" s="393"/>
      <c r="D49" s="393"/>
      <c r="E49" s="393"/>
      <c r="F49" s="393"/>
      <c r="H49" s="499">
        <f>+Registrations!B207</f>
        <v>0</v>
      </c>
      <c r="I49" s="500" t="s">
        <v>85</v>
      </c>
      <c r="J49" s="500" t="s">
        <v>86</v>
      </c>
      <c r="K49" s="501">
        <f>+'Estimated Budget'!H144</f>
        <v>0</v>
      </c>
      <c r="L49" s="500" t="s">
        <v>87</v>
      </c>
      <c r="M49" s="500" t="s">
        <v>86</v>
      </c>
      <c r="N49" s="501">
        <f t="shared" si="0"/>
        <v>0</v>
      </c>
      <c r="O49" s="15"/>
      <c r="Q49" s="213"/>
      <c r="R49" s="213"/>
      <c r="S49" s="213"/>
      <c r="T49" s="213"/>
    </row>
    <row r="50" spans="1:20" x14ac:dyDescent="0.25">
      <c r="A50" s="16"/>
      <c r="B50" s="393" t="s">
        <v>114</v>
      </c>
      <c r="C50" s="393"/>
      <c r="D50" s="393"/>
      <c r="E50" s="393"/>
      <c r="F50" s="393"/>
      <c r="H50" s="499">
        <f>+Registrations!B208</f>
        <v>0</v>
      </c>
      <c r="I50" s="500" t="s">
        <v>85</v>
      </c>
      <c r="J50" s="500" t="s">
        <v>86</v>
      </c>
      <c r="K50" s="501">
        <f>+'Estimated Budget'!K144</f>
        <v>0</v>
      </c>
      <c r="L50" s="500" t="s">
        <v>87</v>
      </c>
      <c r="M50" s="500" t="s">
        <v>86</v>
      </c>
      <c r="N50" s="501">
        <f t="shared" si="0"/>
        <v>0</v>
      </c>
      <c r="O50" s="15"/>
      <c r="Q50" s="213"/>
      <c r="R50" s="213"/>
      <c r="S50" s="213"/>
      <c r="T50" s="213"/>
    </row>
    <row r="51" spans="1:20" x14ac:dyDescent="0.25">
      <c r="A51" s="16"/>
      <c r="B51" s="393" t="s">
        <v>303</v>
      </c>
      <c r="C51" s="393"/>
      <c r="D51" s="393"/>
      <c r="E51" s="393"/>
      <c r="F51" s="393"/>
      <c r="H51" s="499">
        <f>+Registrations!B209</f>
        <v>0</v>
      </c>
      <c r="I51" s="500" t="s">
        <v>85</v>
      </c>
      <c r="J51" s="500" t="s">
        <v>86</v>
      </c>
      <c r="K51" s="501">
        <f>+'Estimated Budget'!K144</f>
        <v>0</v>
      </c>
      <c r="L51" s="500" t="s">
        <v>87</v>
      </c>
      <c r="M51" s="500" t="s">
        <v>86</v>
      </c>
      <c r="N51" s="501">
        <f t="shared" si="0"/>
        <v>0</v>
      </c>
      <c r="O51" s="15"/>
      <c r="Q51" s="213"/>
      <c r="R51" s="213"/>
      <c r="S51" s="213"/>
      <c r="T51" s="213"/>
    </row>
    <row r="52" spans="1:20" x14ac:dyDescent="0.25">
      <c r="A52" s="16"/>
      <c r="B52" s="393" t="s">
        <v>304</v>
      </c>
      <c r="C52" s="393"/>
      <c r="D52" s="393"/>
      <c r="E52" s="393"/>
      <c r="F52" s="393"/>
      <c r="H52" s="499">
        <f>+Registrations!B210</f>
        <v>0</v>
      </c>
      <c r="I52" s="500" t="s">
        <v>85</v>
      </c>
      <c r="J52" s="500" t="s">
        <v>86</v>
      </c>
      <c r="K52" s="501">
        <f>+'Estimated Budget'!N144</f>
        <v>0</v>
      </c>
      <c r="L52" s="500" t="s">
        <v>87</v>
      </c>
      <c r="M52" s="500" t="s">
        <v>86</v>
      </c>
      <c r="N52" s="501">
        <f t="shared" si="0"/>
        <v>0</v>
      </c>
      <c r="O52" s="15"/>
      <c r="Q52" s="213"/>
      <c r="R52" s="213"/>
      <c r="S52" s="213"/>
      <c r="T52" s="213"/>
    </row>
    <row r="53" spans="1:20" x14ac:dyDescent="0.25">
      <c r="A53" s="16"/>
      <c r="B53" s="393" t="s">
        <v>305</v>
      </c>
      <c r="C53" s="393"/>
      <c r="D53" s="393"/>
      <c r="E53" s="393"/>
      <c r="F53" s="393"/>
      <c r="H53" s="499">
        <f>+Registrations!B211</f>
        <v>0</v>
      </c>
      <c r="I53" s="500" t="s">
        <v>85</v>
      </c>
      <c r="J53" s="500" t="s">
        <v>86</v>
      </c>
      <c r="K53" s="501">
        <f>+'Estimated Budget'!N144</f>
        <v>0</v>
      </c>
      <c r="L53" s="500" t="s">
        <v>87</v>
      </c>
      <c r="M53" s="500" t="s">
        <v>86</v>
      </c>
      <c r="N53" s="501">
        <f t="shared" si="0"/>
        <v>0</v>
      </c>
      <c r="O53" s="15"/>
      <c r="Q53" s="213"/>
      <c r="R53" s="213"/>
      <c r="S53" s="213"/>
      <c r="T53" s="213"/>
    </row>
    <row r="54" spans="1:20" x14ac:dyDescent="0.25">
      <c r="A54" s="16"/>
      <c r="B54" s="392" t="s">
        <v>451</v>
      </c>
      <c r="C54" s="392"/>
      <c r="D54" s="392"/>
      <c r="E54" s="392"/>
      <c r="F54" s="392"/>
      <c r="H54" s="499">
        <f>+Registrations!B212</f>
        <v>0</v>
      </c>
      <c r="I54" s="500" t="s">
        <v>85</v>
      </c>
      <c r="J54" s="500" t="s">
        <v>86</v>
      </c>
      <c r="K54" s="501">
        <f>+'Estimated Budget'!H141</f>
        <v>0</v>
      </c>
      <c r="L54" s="500" t="s">
        <v>87</v>
      </c>
      <c r="M54" s="500" t="s">
        <v>86</v>
      </c>
      <c r="N54" s="501">
        <f t="shared" si="0"/>
        <v>0</v>
      </c>
      <c r="O54" s="15"/>
      <c r="Q54" s="213"/>
      <c r="R54" s="213"/>
      <c r="S54" s="213"/>
      <c r="T54" s="213"/>
    </row>
    <row r="55" spans="1:20" x14ac:dyDescent="0.25">
      <c r="A55" s="16"/>
      <c r="B55" s="392" t="s">
        <v>452</v>
      </c>
      <c r="C55" s="392"/>
      <c r="D55" s="392"/>
      <c r="E55" s="392"/>
      <c r="F55" s="392"/>
      <c r="H55" s="499">
        <f>+Registrations!B213</f>
        <v>0</v>
      </c>
      <c r="I55" s="500" t="s">
        <v>85</v>
      </c>
      <c r="J55" s="500" t="s">
        <v>86</v>
      </c>
      <c r="K55" s="501">
        <f>+'Estimated Budget'!H141</f>
        <v>0</v>
      </c>
      <c r="L55" s="500" t="s">
        <v>87</v>
      </c>
      <c r="M55" s="500" t="s">
        <v>86</v>
      </c>
      <c r="N55" s="501">
        <f t="shared" si="0"/>
        <v>0</v>
      </c>
      <c r="O55" s="15"/>
      <c r="Q55" s="213"/>
      <c r="R55" s="213"/>
      <c r="S55" s="213"/>
      <c r="T55" s="213"/>
    </row>
    <row r="56" spans="1:20" x14ac:dyDescent="0.25">
      <c r="A56" s="16"/>
      <c r="B56" s="392" t="s">
        <v>187</v>
      </c>
      <c r="C56" s="392"/>
      <c r="D56" s="392"/>
      <c r="E56" s="392"/>
      <c r="F56" s="392"/>
      <c r="H56" s="499">
        <f>+Registrations!B214</f>
        <v>0</v>
      </c>
      <c r="I56" s="500" t="s">
        <v>85</v>
      </c>
      <c r="J56" s="500" t="s">
        <v>86</v>
      </c>
      <c r="K56" s="501">
        <f>+'Estimated Budget'!K141</f>
        <v>0</v>
      </c>
      <c r="L56" s="500" t="s">
        <v>87</v>
      </c>
      <c r="M56" s="500" t="s">
        <v>86</v>
      </c>
      <c r="N56" s="501">
        <f t="shared" si="0"/>
        <v>0</v>
      </c>
      <c r="O56" s="15"/>
      <c r="Q56" s="213"/>
      <c r="R56" s="213"/>
      <c r="S56" s="213"/>
      <c r="T56" s="213"/>
    </row>
    <row r="57" spans="1:20" x14ac:dyDescent="0.25">
      <c r="A57" s="16"/>
      <c r="B57" s="392" t="s">
        <v>453</v>
      </c>
      <c r="C57" s="392"/>
      <c r="D57" s="392"/>
      <c r="E57" s="392"/>
      <c r="F57" s="392"/>
      <c r="H57" s="499">
        <f>+Registrations!B215</f>
        <v>0</v>
      </c>
      <c r="I57" s="500" t="s">
        <v>85</v>
      </c>
      <c r="J57" s="500" t="s">
        <v>86</v>
      </c>
      <c r="K57" s="501">
        <f>+'Estimated Budget'!K141</f>
        <v>0</v>
      </c>
      <c r="L57" s="500" t="s">
        <v>87</v>
      </c>
      <c r="M57" s="500" t="s">
        <v>86</v>
      </c>
      <c r="N57" s="501">
        <f t="shared" si="0"/>
        <v>0</v>
      </c>
      <c r="O57" s="15"/>
      <c r="Q57" s="213"/>
      <c r="R57" s="213"/>
      <c r="S57" s="213"/>
      <c r="T57" s="213"/>
    </row>
    <row r="58" spans="1:20" x14ac:dyDescent="0.25">
      <c r="A58" s="16"/>
      <c r="B58" s="392" t="s">
        <v>454</v>
      </c>
      <c r="C58" s="392"/>
      <c r="D58" s="392"/>
      <c r="E58" s="392"/>
      <c r="F58" s="392"/>
      <c r="H58" s="499">
        <f>+Registrations!B216</f>
        <v>0</v>
      </c>
      <c r="I58" s="500" t="s">
        <v>85</v>
      </c>
      <c r="J58" s="500" t="s">
        <v>86</v>
      </c>
      <c r="K58" s="501">
        <f>+'Estimated Budget'!N141</f>
        <v>0</v>
      </c>
      <c r="L58" s="500" t="s">
        <v>87</v>
      </c>
      <c r="M58" s="500" t="s">
        <v>86</v>
      </c>
      <c r="N58" s="501">
        <f t="shared" si="0"/>
        <v>0</v>
      </c>
      <c r="O58" s="15"/>
      <c r="Q58" s="213"/>
      <c r="R58" s="213"/>
      <c r="S58" s="213"/>
      <c r="T58" s="213"/>
    </row>
    <row r="59" spans="1:20" x14ac:dyDescent="0.25">
      <c r="A59" s="16"/>
      <c r="B59" s="392" t="s">
        <v>455</v>
      </c>
      <c r="C59" s="392"/>
      <c r="D59" s="392"/>
      <c r="E59" s="392"/>
      <c r="F59" s="392"/>
      <c r="H59" s="499">
        <f>+Registrations!B217</f>
        <v>0</v>
      </c>
      <c r="I59" s="500" t="s">
        <v>85</v>
      </c>
      <c r="J59" s="500" t="s">
        <v>86</v>
      </c>
      <c r="K59" s="501">
        <f>+'Estimated Budget'!N141</f>
        <v>0</v>
      </c>
      <c r="L59" s="500" t="s">
        <v>87</v>
      </c>
      <c r="M59" s="500" t="s">
        <v>86</v>
      </c>
      <c r="N59" s="501">
        <f t="shared" si="0"/>
        <v>0</v>
      </c>
      <c r="O59" s="15"/>
      <c r="Q59" s="213"/>
      <c r="R59" s="213"/>
      <c r="S59" s="213"/>
      <c r="T59" s="213"/>
    </row>
    <row r="60" spans="1:20" x14ac:dyDescent="0.25">
      <c r="A60" s="16"/>
      <c r="B60" s="393" t="s">
        <v>306</v>
      </c>
      <c r="C60" s="393"/>
      <c r="D60" s="393"/>
      <c r="E60" s="393"/>
      <c r="F60" s="393"/>
      <c r="H60" s="499">
        <f>+Registrations!B218</f>
        <v>0</v>
      </c>
      <c r="I60" s="500" t="s">
        <v>85</v>
      </c>
      <c r="J60" s="500" t="s">
        <v>86</v>
      </c>
      <c r="K60" s="501">
        <f>+'Estimated Budget'!H146</f>
        <v>0</v>
      </c>
      <c r="L60" s="500" t="s">
        <v>87</v>
      </c>
      <c r="M60" s="500" t="s">
        <v>86</v>
      </c>
      <c r="N60" s="501">
        <f t="shared" si="0"/>
        <v>0</v>
      </c>
      <c r="O60" s="15"/>
      <c r="Q60" s="213"/>
      <c r="R60" s="213"/>
      <c r="S60" s="213"/>
      <c r="T60" s="213"/>
    </row>
    <row r="61" spans="1:20" x14ac:dyDescent="0.25">
      <c r="A61" s="16"/>
      <c r="B61" s="393" t="s">
        <v>307</v>
      </c>
      <c r="C61" s="393"/>
      <c r="D61" s="393"/>
      <c r="E61" s="393"/>
      <c r="F61" s="393"/>
      <c r="H61" s="499">
        <f>+Registrations!B219</f>
        <v>0</v>
      </c>
      <c r="I61" s="500" t="s">
        <v>85</v>
      </c>
      <c r="J61" s="500" t="s">
        <v>86</v>
      </c>
      <c r="K61" s="501">
        <f>+'Estimated Budget'!H146</f>
        <v>0</v>
      </c>
      <c r="L61" s="500" t="s">
        <v>87</v>
      </c>
      <c r="M61" s="500" t="s">
        <v>86</v>
      </c>
      <c r="N61" s="501">
        <f t="shared" si="0"/>
        <v>0</v>
      </c>
      <c r="O61" s="15"/>
      <c r="Q61" s="213"/>
      <c r="R61" s="213"/>
      <c r="S61" s="213"/>
      <c r="T61" s="213"/>
    </row>
    <row r="62" spans="1:20" x14ac:dyDescent="0.25">
      <c r="A62" s="16"/>
      <c r="B62" s="393" t="s">
        <v>188</v>
      </c>
      <c r="C62" s="393"/>
      <c r="D62" s="393"/>
      <c r="E62" s="393"/>
      <c r="F62" s="393"/>
      <c r="H62" s="499">
        <f>+Registrations!B220</f>
        <v>0</v>
      </c>
      <c r="I62" s="500" t="s">
        <v>85</v>
      </c>
      <c r="J62" s="500" t="s">
        <v>86</v>
      </c>
      <c r="K62" s="501">
        <f>+'Estimated Budget'!K146</f>
        <v>0</v>
      </c>
      <c r="L62" s="500" t="s">
        <v>87</v>
      </c>
      <c r="M62" s="500" t="s">
        <v>86</v>
      </c>
      <c r="N62" s="501">
        <f t="shared" si="0"/>
        <v>0</v>
      </c>
      <c r="O62" s="15"/>
      <c r="Q62" s="213"/>
      <c r="R62" s="213"/>
      <c r="S62" s="213"/>
      <c r="T62" s="213"/>
    </row>
    <row r="63" spans="1:20" x14ac:dyDescent="0.25">
      <c r="A63" s="16"/>
      <c r="B63" s="393" t="s">
        <v>308</v>
      </c>
      <c r="C63" s="393"/>
      <c r="D63" s="393"/>
      <c r="E63" s="393"/>
      <c r="F63" s="393"/>
      <c r="H63" s="499">
        <f>+Registrations!B221</f>
        <v>0</v>
      </c>
      <c r="I63" s="500" t="s">
        <v>85</v>
      </c>
      <c r="J63" s="500" t="s">
        <v>86</v>
      </c>
      <c r="K63" s="501">
        <f>+'Estimated Budget'!K146</f>
        <v>0</v>
      </c>
      <c r="L63" s="500" t="s">
        <v>87</v>
      </c>
      <c r="M63" s="500" t="s">
        <v>86</v>
      </c>
      <c r="N63" s="501">
        <f t="shared" si="0"/>
        <v>0</v>
      </c>
      <c r="O63" s="15"/>
      <c r="Q63" s="213"/>
      <c r="R63" s="213"/>
      <c r="S63" s="213"/>
      <c r="T63" s="213"/>
    </row>
    <row r="64" spans="1:20" x14ac:dyDescent="0.25">
      <c r="A64" s="16"/>
      <c r="B64" s="393" t="s">
        <v>309</v>
      </c>
      <c r="C64" s="393"/>
      <c r="D64" s="393"/>
      <c r="E64" s="393"/>
      <c r="F64" s="393"/>
      <c r="H64" s="499">
        <f>+Registrations!B222</f>
        <v>0</v>
      </c>
      <c r="I64" s="500" t="s">
        <v>85</v>
      </c>
      <c r="J64" s="500" t="s">
        <v>86</v>
      </c>
      <c r="K64" s="501">
        <f>+'Estimated Budget'!N146</f>
        <v>0</v>
      </c>
      <c r="L64" s="500" t="s">
        <v>87</v>
      </c>
      <c r="M64" s="500" t="s">
        <v>86</v>
      </c>
      <c r="N64" s="501">
        <f t="shared" si="0"/>
        <v>0</v>
      </c>
      <c r="O64" s="15"/>
      <c r="Q64" s="213"/>
      <c r="R64" s="213"/>
      <c r="S64" s="213"/>
      <c r="T64" s="213"/>
    </row>
    <row r="65" spans="1:23" x14ac:dyDescent="0.25">
      <c r="A65" s="16"/>
      <c r="B65" s="393" t="s">
        <v>310</v>
      </c>
      <c r="C65" s="393"/>
      <c r="D65" s="393"/>
      <c r="E65" s="393"/>
      <c r="F65" s="393"/>
      <c r="H65" s="499">
        <f>+Registrations!B223</f>
        <v>0</v>
      </c>
      <c r="I65" s="500" t="s">
        <v>85</v>
      </c>
      <c r="J65" s="500" t="s">
        <v>86</v>
      </c>
      <c r="K65" s="501">
        <f>+'Estimated Budget'!N146</f>
        <v>0</v>
      </c>
      <c r="L65" s="500" t="s">
        <v>87</v>
      </c>
      <c r="M65" s="500" t="s">
        <v>86</v>
      </c>
      <c r="N65" s="501">
        <f t="shared" si="0"/>
        <v>0</v>
      </c>
      <c r="O65" s="15"/>
      <c r="Q65" s="213"/>
      <c r="R65" s="213"/>
      <c r="S65" s="213"/>
      <c r="T65" s="213"/>
    </row>
    <row r="66" spans="1:23" x14ac:dyDescent="0.25">
      <c r="A66" s="16"/>
      <c r="B66" s="393" t="s">
        <v>598</v>
      </c>
      <c r="C66" s="393"/>
      <c r="D66" s="393"/>
      <c r="E66" s="393"/>
      <c r="F66" s="393"/>
      <c r="H66" s="499">
        <f>+Registrations!B224</f>
        <v>0</v>
      </c>
      <c r="I66" s="500" t="s">
        <v>85</v>
      </c>
      <c r="J66" s="500" t="s">
        <v>86</v>
      </c>
      <c r="K66" s="501">
        <f>+'Estimated Budget'!H143</f>
        <v>0</v>
      </c>
      <c r="L66" s="500" t="s">
        <v>87</v>
      </c>
      <c r="M66" s="500" t="s">
        <v>86</v>
      </c>
      <c r="N66" s="501">
        <f t="shared" si="0"/>
        <v>0</v>
      </c>
      <c r="O66" s="15"/>
      <c r="Q66" s="213"/>
      <c r="R66" s="213"/>
      <c r="S66" s="213"/>
      <c r="T66" s="213"/>
    </row>
    <row r="67" spans="1:23" x14ac:dyDescent="0.25">
      <c r="A67" s="16"/>
      <c r="B67" s="393" t="s">
        <v>599</v>
      </c>
      <c r="C67" s="393"/>
      <c r="D67" s="393"/>
      <c r="E67" s="393"/>
      <c r="F67" s="393"/>
      <c r="H67" s="499">
        <f>+Registrations!B225</f>
        <v>0</v>
      </c>
      <c r="I67" s="500" t="s">
        <v>85</v>
      </c>
      <c r="J67" s="500" t="s">
        <v>86</v>
      </c>
      <c r="K67" s="501">
        <f>+'Estimated Budget'!H143</f>
        <v>0</v>
      </c>
      <c r="L67" s="500" t="s">
        <v>87</v>
      </c>
      <c r="M67" s="500" t="s">
        <v>86</v>
      </c>
      <c r="N67" s="501">
        <f t="shared" si="0"/>
        <v>0</v>
      </c>
      <c r="O67" s="15"/>
      <c r="Q67" s="213"/>
      <c r="R67" s="213"/>
      <c r="S67" s="213"/>
      <c r="T67" s="213"/>
    </row>
    <row r="68" spans="1:23" x14ac:dyDescent="0.25">
      <c r="A68" s="16"/>
      <c r="B68" s="393" t="s">
        <v>189</v>
      </c>
      <c r="C68" s="393"/>
      <c r="D68" s="393"/>
      <c r="E68" s="393"/>
      <c r="F68" s="393"/>
      <c r="H68" s="499">
        <f>+Registrations!B226</f>
        <v>0</v>
      </c>
      <c r="I68" s="500" t="s">
        <v>85</v>
      </c>
      <c r="J68" s="500" t="s">
        <v>86</v>
      </c>
      <c r="K68" s="501">
        <f>+'Estimated Budget'!K143</f>
        <v>0</v>
      </c>
      <c r="L68" s="500" t="s">
        <v>87</v>
      </c>
      <c r="M68" s="500" t="s">
        <v>86</v>
      </c>
      <c r="N68" s="501">
        <f t="shared" si="0"/>
        <v>0</v>
      </c>
      <c r="O68" s="15"/>
      <c r="Q68" s="213"/>
      <c r="R68" s="213"/>
      <c r="S68" s="213"/>
      <c r="T68" s="213"/>
    </row>
    <row r="69" spans="1:23" x14ac:dyDescent="0.25">
      <c r="A69" s="16"/>
      <c r="B69" s="393" t="s">
        <v>600</v>
      </c>
      <c r="C69" s="393"/>
      <c r="D69" s="393"/>
      <c r="E69" s="393"/>
      <c r="F69" s="393"/>
      <c r="H69" s="499">
        <f>+Registrations!B227</f>
        <v>0</v>
      </c>
      <c r="I69" s="500" t="s">
        <v>85</v>
      </c>
      <c r="J69" s="500" t="s">
        <v>86</v>
      </c>
      <c r="K69" s="501">
        <f>+'Estimated Budget'!K143</f>
        <v>0</v>
      </c>
      <c r="L69" s="500" t="s">
        <v>87</v>
      </c>
      <c r="M69" s="500" t="s">
        <v>86</v>
      </c>
      <c r="N69" s="501">
        <f t="shared" si="0"/>
        <v>0</v>
      </c>
      <c r="O69" s="15"/>
      <c r="Q69" s="213"/>
      <c r="R69" s="213"/>
      <c r="S69" s="213"/>
      <c r="T69" s="213"/>
    </row>
    <row r="70" spans="1:23" x14ac:dyDescent="0.25">
      <c r="A70" s="16"/>
      <c r="B70" s="393" t="s">
        <v>601</v>
      </c>
      <c r="C70" s="393"/>
      <c r="D70" s="393"/>
      <c r="E70" s="393"/>
      <c r="F70" s="393"/>
      <c r="H70" s="499">
        <f>+Registrations!B228</f>
        <v>0</v>
      </c>
      <c r="I70" s="500" t="s">
        <v>85</v>
      </c>
      <c r="J70" s="500" t="s">
        <v>86</v>
      </c>
      <c r="K70" s="501">
        <f>+'Estimated Budget'!N143</f>
        <v>0</v>
      </c>
      <c r="L70" s="500" t="s">
        <v>87</v>
      </c>
      <c r="M70" s="500" t="s">
        <v>86</v>
      </c>
      <c r="N70" s="501">
        <f t="shared" si="0"/>
        <v>0</v>
      </c>
      <c r="O70" s="15"/>
      <c r="Q70" s="213"/>
      <c r="R70" s="213"/>
      <c r="S70" s="213"/>
      <c r="T70" s="213"/>
    </row>
    <row r="71" spans="1:23" x14ac:dyDescent="0.25">
      <c r="A71" s="16"/>
      <c r="B71" s="393" t="s">
        <v>602</v>
      </c>
      <c r="C71" s="393"/>
      <c r="D71" s="393"/>
      <c r="E71" s="393"/>
      <c r="F71" s="393"/>
      <c r="H71" s="499">
        <f>+Registrations!B229</f>
        <v>0</v>
      </c>
      <c r="I71" s="500" t="s">
        <v>85</v>
      </c>
      <c r="J71" s="500" t="s">
        <v>86</v>
      </c>
      <c r="K71" s="501">
        <f>+'Estimated Budget'!N143</f>
        <v>0</v>
      </c>
      <c r="L71" s="500" t="s">
        <v>87</v>
      </c>
      <c r="M71" s="500" t="s">
        <v>86</v>
      </c>
      <c r="N71" s="501">
        <f t="shared" si="0"/>
        <v>0</v>
      </c>
      <c r="O71" s="15"/>
      <c r="Q71" s="213"/>
      <c r="R71" s="213"/>
      <c r="S71" s="213"/>
      <c r="T71" s="213"/>
    </row>
    <row r="72" spans="1:23" x14ac:dyDescent="0.25">
      <c r="A72" s="16"/>
      <c r="B72" s="393" t="s">
        <v>311</v>
      </c>
      <c r="C72" s="393"/>
      <c r="D72" s="393"/>
      <c r="E72" s="393"/>
      <c r="F72" s="393"/>
      <c r="H72" s="499">
        <f>+Registrations!B230</f>
        <v>0</v>
      </c>
      <c r="I72" s="500" t="s">
        <v>85</v>
      </c>
      <c r="J72" s="500" t="s">
        <v>86</v>
      </c>
      <c r="K72" s="501">
        <f>+'Estimated Budget'!H146</f>
        <v>0</v>
      </c>
      <c r="L72" s="500" t="s">
        <v>87</v>
      </c>
      <c r="M72" s="500" t="s">
        <v>86</v>
      </c>
      <c r="N72" s="501">
        <f t="shared" si="0"/>
        <v>0</v>
      </c>
      <c r="O72" s="15"/>
      <c r="Q72" s="213"/>
      <c r="R72" s="213"/>
      <c r="S72" s="213"/>
      <c r="T72" s="213"/>
    </row>
    <row r="73" spans="1:23" x14ac:dyDescent="0.25">
      <c r="A73" s="16"/>
      <c r="B73" s="393" t="s">
        <v>312</v>
      </c>
      <c r="C73" s="393"/>
      <c r="D73" s="393"/>
      <c r="E73" s="393"/>
      <c r="F73" s="393"/>
      <c r="H73" s="499">
        <f>+Registrations!B231</f>
        <v>0</v>
      </c>
      <c r="I73" s="500" t="s">
        <v>85</v>
      </c>
      <c r="J73" s="500" t="s">
        <v>86</v>
      </c>
      <c r="K73" s="501">
        <f>+'Estimated Budget'!H146</f>
        <v>0</v>
      </c>
      <c r="L73" s="500" t="s">
        <v>87</v>
      </c>
      <c r="M73" s="500" t="s">
        <v>86</v>
      </c>
      <c r="N73" s="501">
        <f t="shared" si="0"/>
        <v>0</v>
      </c>
      <c r="O73" s="15"/>
      <c r="Q73" s="213"/>
      <c r="R73" s="213"/>
      <c r="S73" s="213"/>
      <c r="T73" s="213"/>
    </row>
    <row r="74" spans="1:23" x14ac:dyDescent="0.25">
      <c r="A74" s="16"/>
      <c r="B74" s="393" t="s">
        <v>190</v>
      </c>
      <c r="C74" s="393"/>
      <c r="D74" s="393"/>
      <c r="E74" s="393"/>
      <c r="F74" s="393"/>
      <c r="H74" s="499">
        <f>+Registrations!B232</f>
        <v>0</v>
      </c>
      <c r="I74" s="500" t="s">
        <v>85</v>
      </c>
      <c r="J74" s="500" t="s">
        <v>86</v>
      </c>
      <c r="K74" s="501">
        <f>+'Estimated Budget'!K146</f>
        <v>0</v>
      </c>
      <c r="L74" s="500" t="s">
        <v>87</v>
      </c>
      <c r="M74" s="500" t="s">
        <v>86</v>
      </c>
      <c r="N74" s="501">
        <f t="shared" si="0"/>
        <v>0</v>
      </c>
      <c r="O74" s="15"/>
      <c r="Q74" s="213"/>
      <c r="R74" s="213"/>
      <c r="S74" s="213"/>
      <c r="T74" s="213"/>
    </row>
    <row r="75" spans="1:23" x14ac:dyDescent="0.25">
      <c r="A75" s="16"/>
      <c r="B75" s="393" t="s">
        <v>313</v>
      </c>
      <c r="C75" s="393"/>
      <c r="D75" s="393"/>
      <c r="E75" s="393"/>
      <c r="F75" s="393"/>
      <c r="H75" s="499">
        <f>+Registrations!B233</f>
        <v>0</v>
      </c>
      <c r="I75" s="500" t="s">
        <v>85</v>
      </c>
      <c r="J75" s="500" t="s">
        <v>86</v>
      </c>
      <c r="K75" s="501">
        <f>+'Estimated Budget'!K146</f>
        <v>0</v>
      </c>
      <c r="L75" s="500" t="s">
        <v>87</v>
      </c>
      <c r="M75" s="500" t="s">
        <v>86</v>
      </c>
      <c r="N75" s="501">
        <f t="shared" si="0"/>
        <v>0</v>
      </c>
      <c r="O75" s="15"/>
      <c r="Q75" s="213"/>
      <c r="R75" s="213"/>
      <c r="S75" s="213"/>
      <c r="T75" s="213"/>
    </row>
    <row r="76" spans="1:23" x14ac:dyDescent="0.25">
      <c r="A76" s="16"/>
      <c r="B76" s="393" t="s">
        <v>314</v>
      </c>
      <c r="C76" s="393"/>
      <c r="D76" s="393"/>
      <c r="E76" s="393"/>
      <c r="F76" s="393"/>
      <c r="H76" s="499">
        <f>+Registrations!B234</f>
        <v>0</v>
      </c>
      <c r="I76" s="500" t="s">
        <v>85</v>
      </c>
      <c r="J76" s="500" t="s">
        <v>86</v>
      </c>
      <c r="K76" s="501">
        <f>+'Estimated Budget'!N146</f>
        <v>0</v>
      </c>
      <c r="L76" s="500" t="s">
        <v>87</v>
      </c>
      <c r="M76" s="500" t="s">
        <v>86</v>
      </c>
      <c r="N76" s="501">
        <f t="shared" si="0"/>
        <v>0</v>
      </c>
      <c r="O76" s="15"/>
      <c r="Q76" s="213"/>
      <c r="R76" s="213"/>
      <c r="S76" s="213"/>
      <c r="T76" s="213"/>
    </row>
    <row r="77" spans="1:23" x14ac:dyDescent="0.25">
      <c r="A77" s="16"/>
      <c r="B77" s="393" t="s">
        <v>315</v>
      </c>
      <c r="C77" s="393"/>
      <c r="D77" s="393"/>
      <c r="E77" s="393"/>
      <c r="F77" s="393"/>
      <c r="H77" s="499">
        <f>+Registrations!B235</f>
        <v>0</v>
      </c>
      <c r="I77" s="500" t="s">
        <v>85</v>
      </c>
      <c r="J77" s="500" t="s">
        <v>86</v>
      </c>
      <c r="K77" s="501">
        <f>+'Estimated Budget'!N146</f>
        <v>0</v>
      </c>
      <c r="L77" s="500" t="s">
        <v>87</v>
      </c>
      <c r="M77" s="500" t="s">
        <v>86</v>
      </c>
      <c r="N77" s="501">
        <f t="shared" si="0"/>
        <v>0</v>
      </c>
      <c r="O77" s="15"/>
      <c r="Q77" s="213"/>
      <c r="R77" s="213"/>
      <c r="S77" s="213"/>
      <c r="T77" s="213"/>
    </row>
    <row r="78" spans="1:23" x14ac:dyDescent="0.25">
      <c r="A78" s="16"/>
      <c r="B78" s="494"/>
      <c r="C78" s="494"/>
      <c r="D78" s="494"/>
      <c r="E78" s="494"/>
      <c r="F78" s="494"/>
      <c r="H78" s="54"/>
      <c r="I78" s="7" t="s">
        <v>85</v>
      </c>
      <c r="J78" s="7" t="s">
        <v>86</v>
      </c>
      <c r="K78" s="19"/>
      <c r="L78" s="7" t="s">
        <v>87</v>
      </c>
      <c r="M78" s="7" t="s">
        <v>86</v>
      </c>
      <c r="N78" s="136">
        <f>$H78*$K78</f>
        <v>0</v>
      </c>
      <c r="O78" s="15"/>
      <c r="Q78" s="199" t="s">
        <v>202</v>
      </c>
      <c r="R78" s="199"/>
      <c r="S78" s="199"/>
      <c r="T78" s="199"/>
      <c r="U78" s="199"/>
    </row>
    <row r="79" spans="1:23" x14ac:dyDescent="0.25">
      <c r="A79" s="16"/>
      <c r="B79" s="494"/>
      <c r="C79" s="494"/>
      <c r="D79" s="494"/>
      <c r="E79" s="494"/>
      <c r="F79" s="494"/>
      <c r="H79" s="54"/>
      <c r="I79" s="7" t="s">
        <v>85</v>
      </c>
      <c r="J79" s="7" t="s">
        <v>86</v>
      </c>
      <c r="K79" s="19"/>
      <c r="L79" s="7" t="s">
        <v>87</v>
      </c>
      <c r="M79" s="7" t="s">
        <v>86</v>
      </c>
      <c r="N79" s="136">
        <f>$H79*$K79</f>
        <v>0</v>
      </c>
      <c r="O79" s="15"/>
      <c r="Q79" s="199" t="s">
        <v>460</v>
      </c>
      <c r="R79" s="199"/>
      <c r="S79" s="199"/>
      <c r="T79" s="199"/>
      <c r="U79" s="199"/>
      <c r="V79" s="199"/>
      <c r="W79" s="199"/>
    </row>
    <row r="80" spans="1:23" x14ac:dyDescent="0.25">
      <c r="A80" s="16"/>
      <c r="B80" s="494"/>
      <c r="C80" s="494"/>
      <c r="D80" s="494"/>
      <c r="E80" s="494"/>
      <c r="F80" s="494"/>
      <c r="H80" s="54"/>
      <c r="I80" s="7" t="s">
        <v>85</v>
      </c>
      <c r="J80" s="7" t="s">
        <v>86</v>
      </c>
      <c r="K80" s="19"/>
      <c r="L80" s="7" t="s">
        <v>87</v>
      </c>
      <c r="M80" s="7" t="s">
        <v>86</v>
      </c>
      <c r="N80" s="139">
        <f>$H80*$K80</f>
        <v>0</v>
      </c>
      <c r="O80" s="15"/>
      <c r="Q80" s="199" t="s">
        <v>537</v>
      </c>
      <c r="R80" s="199"/>
      <c r="S80" s="199"/>
      <c r="T80" s="199"/>
    </row>
    <row r="81" spans="1:28" x14ac:dyDescent="0.25">
      <c r="A81" s="16"/>
      <c r="B81" s="393"/>
      <c r="C81" s="393"/>
      <c r="D81" s="393"/>
      <c r="E81" s="393"/>
      <c r="F81" s="393"/>
      <c r="H81" s="54"/>
      <c r="I81" s="7" t="s">
        <v>85</v>
      </c>
      <c r="J81" s="7" t="s">
        <v>86</v>
      </c>
      <c r="K81" s="19"/>
      <c r="L81" s="7" t="s">
        <v>87</v>
      </c>
      <c r="M81" s="93" t="s">
        <v>86</v>
      </c>
      <c r="N81" s="136">
        <f>$H81*$K81</f>
        <v>0</v>
      </c>
      <c r="O81" s="15"/>
      <c r="Q81" s="199" t="s">
        <v>461</v>
      </c>
      <c r="R81" s="199"/>
      <c r="S81" s="199"/>
      <c r="T81" s="199"/>
      <c r="U81" s="199"/>
    </row>
    <row r="82" spans="1:28" x14ac:dyDescent="0.25">
      <c r="A82" s="16"/>
      <c r="B82" s="383"/>
      <c r="C82" s="383"/>
      <c r="D82" s="383"/>
      <c r="E82" s="383"/>
      <c r="F82" s="383"/>
      <c r="H82" s="54"/>
      <c r="I82" s="7" t="s">
        <v>85</v>
      </c>
      <c r="J82" s="7" t="s">
        <v>86</v>
      </c>
      <c r="K82" s="19"/>
      <c r="L82" s="7" t="s">
        <v>87</v>
      </c>
      <c r="M82" s="93" t="s">
        <v>86</v>
      </c>
      <c r="N82" s="136">
        <f>$H82*$K82</f>
        <v>0</v>
      </c>
      <c r="O82" s="15"/>
      <c r="Q82" s="212" t="s">
        <v>440</v>
      </c>
      <c r="R82" s="212"/>
      <c r="S82" s="212"/>
      <c r="T82" s="212"/>
      <c r="U82" s="207"/>
      <c r="V82" s="207"/>
      <c r="W82" s="207"/>
      <c r="X82" s="207"/>
      <c r="Y82" s="207"/>
      <c r="Z82" s="207"/>
    </row>
    <row r="83" spans="1:28" x14ac:dyDescent="0.25">
      <c r="A83" s="16"/>
      <c r="B83" s="116"/>
      <c r="C83" s="116"/>
      <c r="D83" s="116"/>
      <c r="E83" s="116"/>
      <c r="F83" s="116"/>
      <c r="H83" s="172"/>
      <c r="K83" s="146"/>
      <c r="N83" s="90"/>
      <c r="O83" s="15"/>
    </row>
    <row r="84" spans="1:28" x14ac:dyDescent="0.25">
      <c r="A84" s="16"/>
      <c r="B84" s="490" t="s">
        <v>441</v>
      </c>
      <c r="C84" s="490"/>
      <c r="D84" s="490"/>
      <c r="E84" s="490"/>
      <c r="F84" s="490"/>
      <c r="H84" s="20"/>
      <c r="M84" s="7" t="s">
        <v>86</v>
      </c>
      <c r="N84" s="137">
        <f>SUM($N$5:$N$83)</f>
        <v>0</v>
      </c>
      <c r="O84" s="15"/>
      <c r="Q84" s="199" t="s">
        <v>650</v>
      </c>
      <c r="R84" s="199"/>
      <c r="S84" s="199"/>
      <c r="T84" s="199"/>
      <c r="U84" s="199"/>
      <c r="V84" s="199"/>
    </row>
    <row r="85" spans="1:28" ht="15.75" thickBot="1" x14ac:dyDescent="0.3">
      <c r="A85" s="25"/>
      <c r="B85" s="173"/>
      <c r="C85" s="173"/>
      <c r="D85" s="173"/>
      <c r="E85" s="173"/>
      <c r="F85" s="173"/>
      <c r="G85" s="27"/>
      <c r="H85" s="174"/>
      <c r="I85" s="27"/>
      <c r="J85" s="27"/>
      <c r="K85" s="26"/>
      <c r="L85" s="27"/>
      <c r="M85" s="27"/>
      <c r="N85" s="28"/>
      <c r="O85" s="29"/>
    </row>
    <row r="86" spans="1:28" x14ac:dyDescent="0.25">
      <c r="A86" s="16"/>
      <c r="B86" s="111"/>
      <c r="C86" s="111"/>
      <c r="D86" s="111"/>
      <c r="E86" s="111"/>
      <c r="F86" s="111"/>
      <c r="H86" s="36"/>
      <c r="N86" s="20"/>
      <c r="O86" s="15"/>
    </row>
    <row r="87" spans="1:28" x14ac:dyDescent="0.25">
      <c r="A87" s="409" t="s">
        <v>203</v>
      </c>
      <c r="B87" s="385"/>
      <c r="C87" s="385"/>
      <c r="D87" s="385"/>
      <c r="E87" s="385"/>
      <c r="O87" s="15"/>
    </row>
    <row r="88" spans="1:28" x14ac:dyDescent="0.25">
      <c r="A88" s="16"/>
      <c r="B88" s="381" t="s">
        <v>14</v>
      </c>
      <c r="C88" s="381"/>
      <c r="D88" s="381"/>
      <c r="E88" s="381"/>
      <c r="F88" s="485" t="s">
        <v>204</v>
      </c>
      <c r="G88" s="485"/>
      <c r="H88" s="485"/>
      <c r="I88" s="485"/>
      <c r="O88" s="15"/>
    </row>
    <row r="89" spans="1:28" x14ac:dyDescent="0.25">
      <c r="A89" s="16"/>
      <c r="C89" s="482" t="s">
        <v>458</v>
      </c>
      <c r="D89" s="482"/>
      <c r="E89" s="482"/>
      <c r="F89" s="482"/>
      <c r="G89" s="482"/>
      <c r="H89" s="250" t="s">
        <v>459</v>
      </c>
      <c r="K89" s="17" t="s">
        <v>82</v>
      </c>
      <c r="O89" s="15"/>
    </row>
    <row r="90" spans="1:28" x14ac:dyDescent="0.25">
      <c r="A90" s="16"/>
      <c r="C90" s="483"/>
      <c r="D90" s="483"/>
      <c r="E90" s="483"/>
      <c r="F90" s="483"/>
      <c r="G90" s="484"/>
      <c r="H90" s="100"/>
      <c r="J90" s="7" t="s">
        <v>86</v>
      </c>
      <c r="K90" s="19"/>
      <c r="O90" s="15"/>
    </row>
    <row r="91" spans="1:28" x14ac:dyDescent="0.25">
      <c r="A91" s="16"/>
      <c r="C91" s="483"/>
      <c r="D91" s="483"/>
      <c r="E91" s="483"/>
      <c r="F91" s="483"/>
      <c r="G91" s="484"/>
      <c r="H91" s="100"/>
      <c r="J91" s="7" t="s">
        <v>86</v>
      </c>
      <c r="K91" s="19"/>
      <c r="O91" s="15"/>
    </row>
    <row r="92" spans="1:28" x14ac:dyDescent="0.25">
      <c r="A92" s="16"/>
      <c r="C92" s="483"/>
      <c r="D92" s="483"/>
      <c r="E92" s="483"/>
      <c r="F92" s="483"/>
      <c r="G92" s="484"/>
      <c r="H92" s="100"/>
      <c r="J92" s="7" t="s">
        <v>86</v>
      </c>
      <c r="K92" s="19"/>
      <c r="O92" s="15"/>
      <c r="Q92" s="210" t="s">
        <v>540</v>
      </c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</row>
    <row r="93" spans="1:28" x14ac:dyDescent="0.25">
      <c r="A93" s="16"/>
      <c r="C93" s="483"/>
      <c r="D93" s="483"/>
      <c r="E93" s="483"/>
      <c r="F93" s="483"/>
      <c r="G93" s="484"/>
      <c r="H93" s="100"/>
      <c r="J93" s="7" t="s">
        <v>86</v>
      </c>
      <c r="K93" s="19"/>
      <c r="O93" s="15"/>
      <c r="R93" s="3" t="s">
        <v>541</v>
      </c>
      <c r="S93" s="199"/>
      <c r="T93" s="199"/>
      <c r="U93" s="199"/>
      <c r="V93" s="199"/>
      <c r="W93" s="199"/>
      <c r="X93" s="199"/>
      <c r="Y93" s="207"/>
    </row>
    <row r="94" spans="1:28" x14ac:dyDescent="0.25">
      <c r="A94" s="16"/>
      <c r="C94" s="483"/>
      <c r="D94" s="483"/>
      <c r="E94" s="483"/>
      <c r="F94" s="483"/>
      <c r="G94" s="484"/>
      <c r="H94" s="100"/>
      <c r="J94" s="7" t="s">
        <v>86</v>
      </c>
      <c r="K94" s="19"/>
      <c r="O94" s="15"/>
    </row>
    <row r="95" spans="1:28" x14ac:dyDescent="0.25">
      <c r="A95" s="16"/>
      <c r="C95" s="483"/>
      <c r="D95" s="483"/>
      <c r="E95" s="483"/>
      <c r="F95" s="483"/>
      <c r="G95" s="484"/>
      <c r="H95" s="100"/>
      <c r="J95" s="7" t="s">
        <v>86</v>
      </c>
      <c r="K95" s="19"/>
      <c r="O95" s="15"/>
    </row>
    <row r="96" spans="1:28" x14ac:dyDescent="0.25">
      <c r="A96" s="16"/>
      <c r="C96" s="483"/>
      <c r="D96" s="483"/>
      <c r="E96" s="483"/>
      <c r="F96" s="483"/>
      <c r="G96" s="484"/>
      <c r="H96" s="100"/>
      <c r="J96" s="7" t="s">
        <v>86</v>
      </c>
      <c r="K96" s="19"/>
      <c r="O96" s="15"/>
    </row>
    <row r="97" spans="1:28" x14ac:dyDescent="0.25">
      <c r="A97" s="16"/>
      <c r="C97" s="483"/>
      <c r="D97" s="483"/>
      <c r="E97" s="483"/>
      <c r="F97" s="483"/>
      <c r="G97" s="484"/>
      <c r="H97" s="100"/>
      <c r="J97" s="7" t="s">
        <v>86</v>
      </c>
      <c r="K97" s="19"/>
      <c r="O97" s="15"/>
    </row>
    <row r="98" spans="1:28" x14ac:dyDescent="0.25">
      <c r="A98" s="16"/>
      <c r="C98" s="481" t="s">
        <v>205</v>
      </c>
      <c r="D98" s="481"/>
      <c r="E98" s="481"/>
      <c r="F98" s="481"/>
      <c r="G98" s="481"/>
      <c r="H98" s="481"/>
      <c r="M98" s="7" t="s">
        <v>86</v>
      </c>
      <c r="N98" s="137">
        <f>SUM($K$89:$K$97)</f>
        <v>0</v>
      </c>
      <c r="O98" s="15"/>
      <c r="Q98" s="3" t="s">
        <v>538</v>
      </c>
      <c r="R98" s="199"/>
      <c r="S98" s="199"/>
      <c r="T98" s="199"/>
      <c r="U98" s="199"/>
    </row>
    <row r="99" spans="1:28" x14ac:dyDescent="0.25">
      <c r="A99" s="16"/>
      <c r="B99" s="381" t="s">
        <v>18</v>
      </c>
      <c r="C99" s="381"/>
      <c r="D99" s="381"/>
      <c r="E99" s="381"/>
      <c r="F99" s="485" t="s">
        <v>204</v>
      </c>
      <c r="G99" s="485"/>
      <c r="H99" s="485"/>
      <c r="I99" s="485"/>
      <c r="O99" s="15"/>
    </row>
    <row r="100" spans="1:28" x14ac:dyDescent="0.25">
      <c r="A100" s="16"/>
      <c r="C100" s="482" t="s">
        <v>458</v>
      </c>
      <c r="D100" s="482"/>
      <c r="E100" s="482"/>
      <c r="F100" s="482"/>
      <c r="G100" s="482"/>
      <c r="H100" s="250" t="s">
        <v>459</v>
      </c>
      <c r="K100" s="17" t="s">
        <v>82</v>
      </c>
      <c r="O100" s="15"/>
    </row>
    <row r="101" spans="1:28" x14ac:dyDescent="0.25">
      <c r="A101" s="16"/>
      <c r="C101" s="483"/>
      <c r="D101" s="483"/>
      <c r="E101" s="483"/>
      <c r="F101" s="483"/>
      <c r="G101" s="484"/>
      <c r="H101" s="100"/>
      <c r="J101" s="7" t="s">
        <v>86</v>
      </c>
      <c r="K101" s="19"/>
      <c r="O101" s="15"/>
      <c r="Q101" s="3" t="s">
        <v>542</v>
      </c>
      <c r="R101" s="199"/>
      <c r="S101" s="199"/>
      <c r="T101" s="199"/>
      <c r="U101" s="199"/>
      <c r="V101" s="199"/>
      <c r="W101" s="207"/>
      <c r="X101" s="207"/>
      <c r="Y101" s="207"/>
      <c r="Z101" s="207"/>
      <c r="AA101" s="207"/>
      <c r="AB101" s="207"/>
    </row>
    <row r="102" spans="1:28" x14ac:dyDescent="0.25">
      <c r="A102" s="16"/>
      <c r="C102" s="483"/>
      <c r="D102" s="483"/>
      <c r="E102" s="483"/>
      <c r="F102" s="483"/>
      <c r="G102" s="484"/>
      <c r="H102" s="100"/>
      <c r="J102" s="7" t="s">
        <v>86</v>
      </c>
      <c r="K102" s="19"/>
      <c r="O102" s="15"/>
      <c r="R102" s="3" t="s">
        <v>543</v>
      </c>
      <c r="S102" s="199"/>
      <c r="T102" s="199"/>
      <c r="U102" s="199"/>
      <c r="V102" s="199"/>
      <c r="W102" s="199"/>
      <c r="X102" s="207"/>
      <c r="Y102" s="207"/>
      <c r="Z102" s="207"/>
    </row>
    <row r="103" spans="1:28" x14ac:dyDescent="0.25">
      <c r="A103" s="16"/>
      <c r="C103" s="231"/>
      <c r="D103" s="231"/>
      <c r="E103" s="231"/>
      <c r="F103" s="231"/>
      <c r="G103" s="232"/>
      <c r="H103" s="100"/>
      <c r="J103" s="7" t="s">
        <v>86</v>
      </c>
      <c r="K103" s="19"/>
      <c r="O103" s="15"/>
      <c r="R103" s="2"/>
    </row>
    <row r="104" spans="1:28" x14ac:dyDescent="0.25">
      <c r="A104" s="16"/>
      <c r="C104" s="481" t="s">
        <v>206</v>
      </c>
      <c r="D104" s="481"/>
      <c r="E104" s="481"/>
      <c r="F104" s="481"/>
      <c r="G104" s="481"/>
      <c r="H104" s="481"/>
      <c r="M104" s="7" t="s">
        <v>86</v>
      </c>
      <c r="N104" s="137">
        <f>SUM($K$100:$K$103)</f>
        <v>0</v>
      </c>
      <c r="O104" s="15"/>
      <c r="Q104" s="3" t="s">
        <v>539</v>
      </c>
      <c r="R104" s="199"/>
      <c r="S104" s="199"/>
      <c r="T104" s="199"/>
      <c r="U104" s="199"/>
    </row>
    <row r="105" spans="1:28" x14ac:dyDescent="0.25">
      <c r="A105" s="16"/>
      <c r="B105" s="381" t="s">
        <v>19</v>
      </c>
      <c r="C105" s="381"/>
      <c r="D105" s="381"/>
      <c r="E105" s="381"/>
      <c r="F105" s="485" t="s">
        <v>204</v>
      </c>
      <c r="G105" s="485"/>
      <c r="H105" s="485"/>
      <c r="I105" s="485"/>
      <c r="O105" s="15"/>
    </row>
    <row r="106" spans="1:28" x14ac:dyDescent="0.25">
      <c r="A106" s="16"/>
      <c r="C106" s="482" t="s">
        <v>458</v>
      </c>
      <c r="D106" s="482"/>
      <c r="E106" s="482"/>
      <c r="F106" s="482"/>
      <c r="G106" s="482"/>
      <c r="H106" s="250" t="s">
        <v>459</v>
      </c>
      <c r="K106" s="17" t="s">
        <v>82</v>
      </c>
      <c r="O106" s="15"/>
    </row>
    <row r="107" spans="1:28" x14ac:dyDescent="0.25">
      <c r="A107" s="16"/>
      <c r="C107" s="483"/>
      <c r="D107" s="483"/>
      <c r="E107" s="483"/>
      <c r="F107" s="483"/>
      <c r="G107" s="484"/>
      <c r="H107" s="100"/>
      <c r="J107" s="7" t="s">
        <v>86</v>
      </c>
      <c r="K107" s="19"/>
      <c r="O107" s="15"/>
      <c r="Q107" s="3" t="s">
        <v>544</v>
      </c>
      <c r="R107" s="199"/>
      <c r="S107" s="199"/>
      <c r="T107" s="199"/>
      <c r="U107" s="199"/>
      <c r="V107" s="199"/>
      <c r="W107" s="207"/>
      <c r="X107" s="207"/>
      <c r="Y107" s="207"/>
      <c r="Z107" s="207"/>
      <c r="AA107" s="207"/>
      <c r="AB107" s="207"/>
    </row>
    <row r="108" spans="1:28" x14ac:dyDescent="0.25">
      <c r="A108" s="16"/>
      <c r="C108" s="483"/>
      <c r="D108" s="483"/>
      <c r="E108" s="483"/>
      <c r="F108" s="483"/>
      <c r="G108" s="484"/>
      <c r="H108" s="100"/>
      <c r="J108" s="7" t="s">
        <v>86</v>
      </c>
      <c r="K108" s="19"/>
      <c r="O108" s="15"/>
      <c r="R108" s="3" t="s">
        <v>545</v>
      </c>
      <c r="S108" s="199"/>
      <c r="T108" s="199"/>
      <c r="U108" s="199"/>
      <c r="V108" s="199"/>
      <c r="W108" s="199"/>
      <c r="X108" s="207"/>
      <c r="Y108" s="207"/>
      <c r="Z108" s="207"/>
    </row>
    <row r="109" spans="1:28" x14ac:dyDescent="0.25">
      <c r="A109" s="16"/>
      <c r="C109" s="483"/>
      <c r="D109" s="483"/>
      <c r="E109" s="483"/>
      <c r="F109" s="483"/>
      <c r="G109" s="484"/>
      <c r="H109" s="100"/>
      <c r="J109" s="7" t="s">
        <v>86</v>
      </c>
      <c r="K109" s="19"/>
      <c r="O109" s="15"/>
    </row>
    <row r="110" spans="1:28" x14ac:dyDescent="0.25">
      <c r="A110" s="16"/>
      <c r="C110" s="481" t="s">
        <v>207</v>
      </c>
      <c r="D110" s="481"/>
      <c r="E110" s="481"/>
      <c r="F110" s="481"/>
      <c r="G110" s="481"/>
      <c r="H110" s="481"/>
      <c r="M110" s="7" t="s">
        <v>86</v>
      </c>
      <c r="N110" s="137">
        <f>SUM($K$106:$K$109)</f>
        <v>0</v>
      </c>
      <c r="O110" s="15"/>
      <c r="Q110" s="3" t="s">
        <v>546</v>
      </c>
      <c r="R110" s="199"/>
      <c r="S110" s="199"/>
      <c r="T110" s="199"/>
      <c r="U110" s="199"/>
    </row>
    <row r="111" spans="1:28" x14ac:dyDescent="0.25">
      <c r="A111" s="16"/>
      <c r="B111" s="381" t="s">
        <v>100</v>
      </c>
      <c r="C111" s="381"/>
      <c r="D111" s="381"/>
      <c r="E111" s="381"/>
      <c r="F111" s="485" t="s">
        <v>204</v>
      </c>
      <c r="G111" s="485"/>
      <c r="H111" s="485"/>
      <c r="I111" s="485"/>
      <c r="O111" s="15"/>
    </row>
    <row r="112" spans="1:28" x14ac:dyDescent="0.25">
      <c r="A112" s="16"/>
      <c r="B112" s="6"/>
      <c r="C112" s="482" t="s">
        <v>458</v>
      </c>
      <c r="D112" s="482"/>
      <c r="E112" s="482"/>
      <c r="F112" s="482"/>
      <c r="G112" s="482"/>
      <c r="H112" s="250" t="s">
        <v>459</v>
      </c>
      <c r="K112" s="17" t="s">
        <v>82</v>
      </c>
      <c r="O112" s="15"/>
    </row>
    <row r="113" spans="1:28" x14ac:dyDescent="0.25">
      <c r="A113" s="16"/>
      <c r="B113" s="6"/>
      <c r="C113" s="483"/>
      <c r="D113" s="483"/>
      <c r="E113" s="483"/>
      <c r="F113" s="483"/>
      <c r="G113" s="484"/>
      <c r="H113" s="100"/>
      <c r="J113" s="7" t="s">
        <v>86</v>
      </c>
      <c r="K113" s="19"/>
      <c r="O113" s="15"/>
      <c r="Q113" s="3" t="s">
        <v>547</v>
      </c>
      <c r="R113" s="199"/>
      <c r="S113" s="199"/>
      <c r="T113" s="199"/>
      <c r="U113" s="199"/>
      <c r="V113" s="199"/>
      <c r="W113" s="207"/>
      <c r="X113" s="207"/>
      <c r="Y113" s="207"/>
      <c r="Z113" s="207"/>
      <c r="AA113" s="207"/>
      <c r="AB113" s="207"/>
    </row>
    <row r="114" spans="1:28" x14ac:dyDescent="0.25">
      <c r="A114" s="16"/>
      <c r="B114" s="6"/>
      <c r="C114" s="483"/>
      <c r="D114" s="483"/>
      <c r="E114" s="483"/>
      <c r="F114" s="483"/>
      <c r="G114" s="484"/>
      <c r="H114" s="100"/>
      <c r="J114" s="7" t="s">
        <v>86</v>
      </c>
      <c r="K114" s="19"/>
      <c r="O114" s="15"/>
      <c r="R114" s="3" t="s">
        <v>548</v>
      </c>
      <c r="S114" s="199"/>
      <c r="T114" s="199"/>
      <c r="U114" s="199"/>
      <c r="V114" s="199"/>
      <c r="W114" s="199"/>
      <c r="X114" s="207"/>
      <c r="Y114" s="207"/>
      <c r="Z114" s="207"/>
    </row>
    <row r="115" spans="1:28" x14ac:dyDescent="0.25">
      <c r="A115" s="16"/>
      <c r="B115" s="6"/>
      <c r="C115" s="483"/>
      <c r="D115" s="483"/>
      <c r="E115" s="483"/>
      <c r="F115" s="483"/>
      <c r="G115" s="484"/>
      <c r="H115" s="100"/>
      <c r="J115" s="7" t="s">
        <v>86</v>
      </c>
      <c r="K115" s="19"/>
      <c r="O115" s="15"/>
    </row>
    <row r="116" spans="1:28" x14ac:dyDescent="0.25">
      <c r="A116" s="16"/>
      <c r="C116" s="481" t="s">
        <v>208</v>
      </c>
      <c r="D116" s="481"/>
      <c r="E116" s="481"/>
      <c r="F116" s="481"/>
      <c r="G116" s="481"/>
      <c r="H116" s="481"/>
      <c r="M116" s="7" t="s">
        <v>86</v>
      </c>
      <c r="N116" s="137">
        <f>SUM($K$112:$K$115)</f>
        <v>0</v>
      </c>
      <c r="O116" s="15"/>
      <c r="Q116" s="3" t="s">
        <v>549</v>
      </c>
      <c r="R116" s="199"/>
      <c r="S116" s="199"/>
      <c r="T116" s="199"/>
      <c r="U116" s="199"/>
    </row>
    <row r="117" spans="1:28" x14ac:dyDescent="0.25">
      <c r="A117" s="16"/>
      <c r="B117" s="381" t="s">
        <v>27</v>
      </c>
      <c r="C117" s="381"/>
      <c r="D117" s="381"/>
      <c r="E117" s="381"/>
      <c r="F117" s="485" t="s">
        <v>204</v>
      </c>
      <c r="G117" s="485"/>
      <c r="H117" s="485"/>
      <c r="I117" s="485"/>
      <c r="O117" s="15"/>
    </row>
    <row r="118" spans="1:28" x14ac:dyDescent="0.25">
      <c r="A118" s="16"/>
      <c r="B118" s="6"/>
      <c r="C118" s="482" t="s">
        <v>458</v>
      </c>
      <c r="D118" s="482"/>
      <c r="E118" s="482"/>
      <c r="F118" s="482"/>
      <c r="G118" s="482"/>
      <c r="H118" s="250" t="s">
        <v>459</v>
      </c>
      <c r="K118" s="17" t="s">
        <v>82</v>
      </c>
      <c r="O118" s="15"/>
    </row>
    <row r="119" spans="1:28" x14ac:dyDescent="0.25">
      <c r="A119" s="16"/>
      <c r="C119" s="483"/>
      <c r="D119" s="483"/>
      <c r="E119" s="483"/>
      <c r="F119" s="483"/>
      <c r="G119" s="484"/>
      <c r="H119" s="100"/>
      <c r="J119" s="7" t="s">
        <v>86</v>
      </c>
      <c r="K119" s="19"/>
      <c r="O119" s="15"/>
      <c r="Q119" s="3" t="s">
        <v>550</v>
      </c>
      <c r="R119" s="199"/>
      <c r="S119" s="199"/>
      <c r="T119" s="199"/>
      <c r="U119" s="199"/>
      <c r="V119" s="199"/>
      <c r="W119" s="207"/>
      <c r="X119" s="207"/>
      <c r="Y119" s="207"/>
      <c r="Z119" s="207"/>
      <c r="AA119" s="207"/>
      <c r="AB119" s="207"/>
    </row>
    <row r="120" spans="1:28" x14ac:dyDescent="0.25">
      <c r="A120" s="16"/>
      <c r="C120" s="483"/>
      <c r="D120" s="483"/>
      <c r="E120" s="483"/>
      <c r="F120" s="483"/>
      <c r="G120" s="484"/>
      <c r="H120" s="100"/>
      <c r="J120" s="7" t="s">
        <v>86</v>
      </c>
      <c r="K120" s="19"/>
      <c r="O120" s="15"/>
      <c r="R120" s="3" t="s">
        <v>551</v>
      </c>
      <c r="S120" s="199"/>
      <c r="T120" s="199"/>
      <c r="U120" s="199"/>
      <c r="V120" s="199"/>
      <c r="W120" s="199"/>
      <c r="X120" s="207"/>
      <c r="Y120" s="207"/>
      <c r="Z120" s="207"/>
    </row>
    <row r="121" spans="1:28" x14ac:dyDescent="0.25">
      <c r="A121" s="16"/>
      <c r="B121" s="6"/>
      <c r="C121" s="483"/>
      <c r="D121" s="483"/>
      <c r="E121" s="483"/>
      <c r="F121" s="483"/>
      <c r="G121" s="484"/>
      <c r="H121" s="100"/>
      <c r="J121" s="7" t="s">
        <v>86</v>
      </c>
      <c r="K121" s="19"/>
      <c r="O121" s="15"/>
    </row>
    <row r="122" spans="1:28" x14ac:dyDescent="0.25">
      <c r="A122" s="16"/>
      <c r="C122" s="481" t="s">
        <v>209</v>
      </c>
      <c r="D122" s="481"/>
      <c r="E122" s="481"/>
      <c r="F122" s="481"/>
      <c r="G122" s="481"/>
      <c r="H122" s="481"/>
      <c r="M122" s="7" t="s">
        <v>86</v>
      </c>
      <c r="N122" s="137">
        <f>SUM($K$118:$K$121)</f>
        <v>0</v>
      </c>
      <c r="O122" s="15"/>
      <c r="Q122" s="199" t="s">
        <v>552</v>
      </c>
      <c r="R122" s="199"/>
      <c r="S122" s="199"/>
      <c r="T122" s="199"/>
      <c r="U122" s="199"/>
      <c r="V122" s="199"/>
    </row>
    <row r="123" spans="1:28" x14ac:dyDescent="0.25">
      <c r="A123" s="16"/>
      <c r="B123" s="385" t="s">
        <v>29</v>
      </c>
      <c r="C123" s="385"/>
      <c r="D123" s="385"/>
      <c r="E123" s="385"/>
      <c r="F123" s="485" t="s">
        <v>204</v>
      </c>
      <c r="G123" s="485"/>
      <c r="H123" s="485"/>
      <c r="I123" s="485"/>
      <c r="O123" s="15"/>
    </row>
    <row r="124" spans="1:28" x14ac:dyDescent="0.25">
      <c r="A124" s="16"/>
      <c r="C124" s="482" t="s">
        <v>458</v>
      </c>
      <c r="D124" s="482"/>
      <c r="E124" s="482"/>
      <c r="F124" s="482"/>
      <c r="G124" s="482"/>
      <c r="H124" s="250" t="s">
        <v>459</v>
      </c>
      <c r="K124" s="17" t="s">
        <v>82</v>
      </c>
      <c r="O124" s="15"/>
    </row>
    <row r="125" spans="1:28" x14ac:dyDescent="0.25">
      <c r="A125" s="16"/>
      <c r="C125" s="483"/>
      <c r="D125" s="483"/>
      <c r="E125" s="483"/>
      <c r="F125" s="483"/>
      <c r="G125" s="484"/>
      <c r="H125" s="100"/>
      <c r="J125" s="7" t="s">
        <v>86</v>
      </c>
      <c r="K125" s="19"/>
      <c r="O125" s="15"/>
      <c r="Q125" s="3" t="s">
        <v>553</v>
      </c>
      <c r="R125" s="199"/>
      <c r="S125" s="199"/>
      <c r="T125" s="199"/>
      <c r="U125" s="199"/>
      <c r="V125" s="199"/>
      <c r="W125" s="199"/>
      <c r="X125" s="207"/>
      <c r="Y125" s="207"/>
      <c r="Z125" s="207"/>
      <c r="AA125" s="207"/>
      <c r="AB125" s="207"/>
    </row>
    <row r="126" spans="1:28" x14ac:dyDescent="0.25">
      <c r="A126" s="16"/>
      <c r="C126" s="483"/>
      <c r="D126" s="483"/>
      <c r="E126" s="483"/>
      <c r="F126" s="483"/>
      <c r="G126" s="484"/>
      <c r="H126" s="100"/>
      <c r="J126" s="7" t="s">
        <v>86</v>
      </c>
      <c r="K126" s="19"/>
      <c r="O126" s="15"/>
      <c r="R126" s="3" t="s">
        <v>554</v>
      </c>
      <c r="S126" s="199"/>
      <c r="T126" s="199"/>
      <c r="U126" s="199"/>
      <c r="V126" s="199"/>
      <c r="W126" s="199"/>
      <c r="X126" s="207"/>
      <c r="Y126" s="207"/>
      <c r="Z126" s="207"/>
      <c r="AA126" s="207"/>
    </row>
    <row r="127" spans="1:28" x14ac:dyDescent="0.25">
      <c r="A127" s="16"/>
      <c r="C127" s="483"/>
      <c r="D127" s="483"/>
      <c r="E127" s="483"/>
      <c r="F127" s="483"/>
      <c r="G127" s="484"/>
      <c r="H127" s="100"/>
      <c r="J127" s="7" t="s">
        <v>86</v>
      </c>
      <c r="K127" s="19"/>
      <c r="O127" s="15"/>
    </row>
    <row r="128" spans="1:28" x14ac:dyDescent="0.25">
      <c r="A128" s="16"/>
      <c r="C128" s="404" t="s">
        <v>210</v>
      </c>
      <c r="D128" s="404"/>
      <c r="E128" s="404"/>
      <c r="F128" s="404"/>
      <c r="G128" s="404"/>
      <c r="H128" s="404"/>
      <c r="I128" s="404"/>
      <c r="J128" s="404"/>
      <c r="K128" s="404"/>
      <c r="M128" s="7" t="s">
        <v>86</v>
      </c>
      <c r="N128" s="137">
        <f>SUM($K$124:$K$127)</f>
        <v>0</v>
      </c>
      <c r="O128" s="15"/>
      <c r="Q128" s="199" t="s">
        <v>555</v>
      </c>
      <c r="R128" s="199"/>
      <c r="S128" s="199"/>
      <c r="T128" s="199"/>
      <c r="U128" s="199"/>
      <c r="V128" s="199"/>
      <c r="W128" s="199"/>
    </row>
    <row r="129" spans="1:30" x14ac:dyDescent="0.25">
      <c r="A129" s="16"/>
      <c r="B129" s="385" t="s">
        <v>106</v>
      </c>
      <c r="C129" s="385"/>
      <c r="D129" s="385"/>
      <c r="E129" s="385"/>
      <c r="F129" s="485" t="s">
        <v>204</v>
      </c>
      <c r="G129" s="485"/>
      <c r="H129" s="485"/>
      <c r="I129" s="485"/>
      <c r="K129" s="17" t="s">
        <v>82</v>
      </c>
      <c r="N129" s="20"/>
      <c r="O129" s="15"/>
    </row>
    <row r="130" spans="1:30" x14ac:dyDescent="0.25">
      <c r="A130" s="16"/>
      <c r="C130" s="498" t="s">
        <v>211</v>
      </c>
      <c r="D130" s="498"/>
      <c r="E130" s="498"/>
      <c r="F130" s="498"/>
      <c r="G130" s="498"/>
      <c r="H130" s="211"/>
      <c r="J130" s="7" t="s">
        <v>86</v>
      </c>
      <c r="K130" s="19"/>
      <c r="N130" s="20"/>
      <c r="O130" s="15"/>
      <c r="Q130" s="3" t="s">
        <v>556</v>
      </c>
      <c r="R130" s="199"/>
      <c r="S130" s="199"/>
      <c r="T130" s="199"/>
      <c r="U130" s="199"/>
      <c r="V130" s="199"/>
      <c r="W130" s="199"/>
      <c r="X130" s="207"/>
      <c r="Y130" s="207"/>
      <c r="Z130" s="207"/>
      <c r="AA130" s="207"/>
      <c r="AB130" s="207"/>
    </row>
    <row r="131" spans="1:30" x14ac:dyDescent="0.25">
      <c r="A131" s="16"/>
      <c r="C131" s="483" t="s">
        <v>107</v>
      </c>
      <c r="D131" s="483"/>
      <c r="E131" s="483"/>
      <c r="F131" s="483"/>
      <c r="G131" s="483"/>
      <c r="H131" s="211"/>
      <c r="J131" s="7" t="s">
        <v>86</v>
      </c>
      <c r="K131" s="19"/>
      <c r="N131" s="20"/>
      <c r="O131" s="15"/>
      <c r="R131" s="207" t="s">
        <v>557</v>
      </c>
      <c r="S131" s="207"/>
    </row>
    <row r="132" spans="1:30" x14ac:dyDescent="0.25">
      <c r="A132" s="16"/>
      <c r="C132" s="483"/>
      <c r="D132" s="483"/>
      <c r="E132" s="483"/>
      <c r="F132" s="483"/>
      <c r="G132" s="483"/>
      <c r="H132" s="211"/>
      <c r="J132" s="7" t="s">
        <v>86</v>
      </c>
      <c r="K132" s="19"/>
      <c r="N132" s="20"/>
      <c r="O132" s="15"/>
    </row>
    <row r="133" spans="1:30" x14ac:dyDescent="0.25">
      <c r="A133" s="16"/>
      <c r="C133" s="483"/>
      <c r="D133" s="483"/>
      <c r="E133" s="483"/>
      <c r="F133" s="483"/>
      <c r="G133" s="483"/>
      <c r="H133" s="211"/>
      <c r="J133" s="7" t="s">
        <v>86</v>
      </c>
      <c r="K133" s="19"/>
      <c r="N133" s="20"/>
      <c r="O133" s="15"/>
    </row>
    <row r="134" spans="1:30" x14ac:dyDescent="0.25">
      <c r="A134" s="16"/>
      <c r="C134" s="388" t="s">
        <v>212</v>
      </c>
      <c r="D134" s="388"/>
      <c r="E134" s="388"/>
      <c r="F134" s="388"/>
      <c r="G134" s="388"/>
      <c r="H134" s="388"/>
      <c r="I134" s="388"/>
      <c r="J134" s="388"/>
      <c r="K134" s="388"/>
      <c r="M134" s="7" t="s">
        <v>86</v>
      </c>
      <c r="N134" s="137">
        <f>SUM($K$130:$K$133)</f>
        <v>0</v>
      </c>
      <c r="O134" s="15"/>
      <c r="Q134" s="3" t="s">
        <v>558</v>
      </c>
      <c r="R134" s="199"/>
      <c r="S134" s="199"/>
      <c r="T134" s="199"/>
      <c r="U134" s="199"/>
      <c r="V134" s="199"/>
      <c r="W134" s="199"/>
    </row>
    <row r="135" spans="1:30" x14ac:dyDescent="0.25">
      <c r="A135" s="16"/>
      <c r="B135" s="381" t="s">
        <v>84</v>
      </c>
      <c r="C135" s="381"/>
      <c r="D135" s="381"/>
      <c r="E135" s="381"/>
      <c r="F135" s="17" t="s">
        <v>81</v>
      </c>
      <c r="H135" s="17" t="s">
        <v>82</v>
      </c>
      <c r="K135" s="17" t="s">
        <v>83</v>
      </c>
      <c r="O135" s="15"/>
      <c r="Q135" s="199" t="s">
        <v>214</v>
      </c>
      <c r="R135" s="199"/>
      <c r="S135" s="199"/>
      <c r="T135" s="199"/>
      <c r="U135" s="199"/>
    </row>
    <row r="136" spans="1:30" x14ac:dyDescent="0.25">
      <c r="A136" s="16"/>
      <c r="C136" s="388" t="s">
        <v>160</v>
      </c>
      <c r="D136" s="388"/>
      <c r="E136" s="388"/>
      <c r="F136" s="141">
        <f>+Consignment!H12</f>
        <v>0</v>
      </c>
      <c r="G136" s="7" t="s">
        <v>85</v>
      </c>
      <c r="H136" s="137">
        <f>+Consignment!E12</f>
        <v>18</v>
      </c>
      <c r="I136" s="7" t="s">
        <v>87</v>
      </c>
      <c r="J136" s="7" t="s">
        <v>86</v>
      </c>
      <c r="K136" s="137">
        <f>$F$136*$H$136</f>
        <v>0</v>
      </c>
      <c r="O136" s="15"/>
      <c r="Q136" s="3" t="s">
        <v>559</v>
      </c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207"/>
    </row>
    <row r="137" spans="1:30" x14ac:dyDescent="0.25">
      <c r="A137" s="16"/>
      <c r="C137" s="388" t="s">
        <v>161</v>
      </c>
      <c r="D137" s="388"/>
      <c r="E137" s="388"/>
      <c r="F137" s="141">
        <f>+Consignment!H13</f>
        <v>0</v>
      </c>
      <c r="G137" s="7" t="s">
        <v>85</v>
      </c>
      <c r="H137" s="137">
        <f>+Consignment!E13</f>
        <v>18</v>
      </c>
      <c r="I137" s="7" t="s">
        <v>87</v>
      </c>
      <c r="J137" s="7" t="s">
        <v>86</v>
      </c>
      <c r="K137" s="137">
        <f>$F$137*$H$137</f>
        <v>0</v>
      </c>
      <c r="O137" s="15"/>
      <c r="Q137" s="3" t="s">
        <v>560</v>
      </c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</row>
    <row r="138" spans="1:30" x14ac:dyDescent="0.25">
      <c r="A138" s="16"/>
      <c r="C138" s="388" t="s">
        <v>215</v>
      </c>
      <c r="D138" s="388"/>
      <c r="E138" s="388"/>
      <c r="F138" s="141">
        <f>+Consignment!H14</f>
        <v>0</v>
      </c>
      <c r="G138" s="7" t="s">
        <v>85</v>
      </c>
      <c r="H138" s="137">
        <f>+Consignment!E14</f>
        <v>4</v>
      </c>
      <c r="I138" s="7" t="s">
        <v>87</v>
      </c>
      <c r="J138" s="7" t="s">
        <v>86</v>
      </c>
      <c r="K138" s="137">
        <f>$F$138*$H$138</f>
        <v>0</v>
      </c>
      <c r="O138" s="15"/>
      <c r="Q138" s="3" t="s">
        <v>561</v>
      </c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</row>
    <row r="139" spans="1:30" x14ac:dyDescent="0.25">
      <c r="A139" s="16"/>
      <c r="C139" s="388" t="s">
        <v>216</v>
      </c>
      <c r="D139" s="388"/>
      <c r="E139" s="388"/>
      <c r="F139" s="141">
        <f>+Consignment!H15</f>
        <v>0</v>
      </c>
      <c r="G139" s="7" t="s">
        <v>85</v>
      </c>
      <c r="H139" s="137">
        <f>+Consignment!E15</f>
        <v>1.5</v>
      </c>
      <c r="I139" s="7" t="s">
        <v>87</v>
      </c>
      <c r="J139" s="7" t="s">
        <v>86</v>
      </c>
      <c r="K139" s="137">
        <f>$F$139*$H$139</f>
        <v>0</v>
      </c>
      <c r="O139" s="15"/>
      <c r="Q139" s="3" t="s">
        <v>562</v>
      </c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</row>
    <row r="140" spans="1:30" x14ac:dyDescent="0.25">
      <c r="A140" s="16"/>
      <c r="C140" s="497" t="s">
        <v>362</v>
      </c>
      <c r="D140" s="388"/>
      <c r="E140" s="388"/>
      <c r="F140" s="141">
        <f>+$H$48+$H$50+$H$52</f>
        <v>0</v>
      </c>
      <c r="G140" s="7" t="s">
        <v>85</v>
      </c>
      <c r="H140" s="137">
        <v>6</v>
      </c>
      <c r="I140" s="7" t="s">
        <v>87</v>
      </c>
      <c r="J140" s="7" t="s">
        <v>86</v>
      </c>
      <c r="K140" s="137">
        <f>$F$140*$H$140</f>
        <v>0</v>
      </c>
      <c r="O140" s="15"/>
      <c r="Q140" s="3" t="s">
        <v>563</v>
      </c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</row>
    <row r="141" spans="1:30" x14ac:dyDescent="0.25">
      <c r="A141" s="16"/>
      <c r="C141" t="s">
        <v>363</v>
      </c>
      <c r="F141" s="116"/>
      <c r="H141" s="20"/>
      <c r="K141" s="20"/>
      <c r="M141" s="7" t="s">
        <v>86</v>
      </c>
      <c r="N141" s="137">
        <f>SUM(K136:K140)</f>
        <v>0</v>
      </c>
      <c r="O141" s="15"/>
      <c r="Q141" s="199" t="s">
        <v>564</v>
      </c>
      <c r="R141" s="199"/>
      <c r="S141" s="199"/>
      <c r="T141" s="199"/>
      <c r="U141" s="199"/>
      <c r="V141" s="199"/>
    </row>
    <row r="142" spans="1:30" x14ac:dyDescent="0.25">
      <c r="A142" s="16"/>
      <c r="B142" s="385" t="s">
        <v>217</v>
      </c>
      <c r="C142" s="385"/>
      <c r="D142" s="385"/>
      <c r="E142" s="385"/>
      <c r="F142" s="17" t="s">
        <v>81</v>
      </c>
      <c r="H142" s="17" t="s">
        <v>82</v>
      </c>
      <c r="K142" s="17" t="s">
        <v>83</v>
      </c>
      <c r="O142" s="15"/>
    </row>
    <row r="143" spans="1:30" x14ac:dyDescent="0.25">
      <c r="A143" s="16"/>
      <c r="C143" s="388" t="s">
        <v>164</v>
      </c>
      <c r="D143" s="388"/>
      <c r="E143" s="388"/>
      <c r="F143" s="141">
        <f>+Consignment!H16</f>
        <v>0</v>
      </c>
      <c r="H143" s="20"/>
      <c r="K143" s="20"/>
      <c r="O143" s="15"/>
      <c r="Q143" s="3" t="s">
        <v>442</v>
      </c>
      <c r="R143" s="199"/>
      <c r="S143" s="199"/>
      <c r="T143" s="199"/>
      <c r="U143" s="199"/>
      <c r="V143" s="199"/>
      <c r="W143" s="199"/>
    </row>
    <row r="144" spans="1:30" x14ac:dyDescent="0.25">
      <c r="A144" s="16"/>
      <c r="C144" s="388" t="s">
        <v>165</v>
      </c>
      <c r="D144" s="388"/>
      <c r="E144" s="388"/>
      <c r="F144" s="141">
        <f>+Consignment!H17</f>
        <v>0</v>
      </c>
      <c r="H144" s="20"/>
      <c r="K144" s="20"/>
      <c r="O144" s="15"/>
      <c r="Q144" s="3" t="s">
        <v>443</v>
      </c>
      <c r="R144" s="199"/>
      <c r="S144" s="199"/>
      <c r="T144" s="199"/>
      <c r="U144" s="199"/>
      <c r="V144" s="199"/>
      <c r="W144" s="199"/>
    </row>
    <row r="145" spans="1:33" x14ac:dyDescent="0.25">
      <c r="A145" s="16"/>
      <c r="B145" s="381" t="s">
        <v>88</v>
      </c>
      <c r="C145" s="381"/>
      <c r="D145" s="381"/>
      <c r="E145" s="381"/>
      <c r="F145" s="17" t="s">
        <v>81</v>
      </c>
      <c r="H145" s="17" t="s">
        <v>82</v>
      </c>
      <c r="K145" s="17" t="s">
        <v>83</v>
      </c>
      <c r="O145" s="15"/>
    </row>
    <row r="146" spans="1:33" x14ac:dyDescent="0.25">
      <c r="A146" s="16"/>
      <c r="C146" s="388" t="s">
        <v>119</v>
      </c>
      <c r="D146" s="388"/>
      <c r="E146" s="388"/>
      <c r="F146" s="141">
        <f>Consignment!$H$18</f>
        <v>0</v>
      </c>
      <c r="G146" s="7" t="s">
        <v>85</v>
      </c>
      <c r="H146" s="137">
        <f>+Consignment!E18</f>
        <v>3</v>
      </c>
      <c r="I146" s="7" t="s">
        <v>87</v>
      </c>
      <c r="J146" s="7" t="s">
        <v>86</v>
      </c>
      <c r="K146" s="137">
        <f>$F$146*$H$146</f>
        <v>0</v>
      </c>
      <c r="O146" s="15"/>
      <c r="Q146" s="3" t="s">
        <v>565</v>
      </c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</row>
    <row r="147" spans="1:33" x14ac:dyDescent="0.25">
      <c r="A147" s="16"/>
      <c r="C147" t="s">
        <v>364</v>
      </c>
      <c r="F147" s="36"/>
      <c r="H147" s="20"/>
      <c r="K147" s="20"/>
      <c r="M147" s="7" t="s">
        <v>86</v>
      </c>
      <c r="N147" s="137">
        <f>$K$146</f>
        <v>0</v>
      </c>
      <c r="O147" s="15"/>
      <c r="Q147" s="199" t="s">
        <v>566</v>
      </c>
      <c r="R147" s="199"/>
      <c r="S147" s="199"/>
      <c r="T147" s="199"/>
      <c r="U147" s="199"/>
      <c r="V147" s="199"/>
    </row>
    <row r="148" spans="1:33" x14ac:dyDescent="0.25">
      <c r="A148" s="16"/>
      <c r="B148" s="381" t="s">
        <v>218</v>
      </c>
      <c r="C148" s="381"/>
      <c r="D148" s="381"/>
      <c r="E148" s="381"/>
      <c r="F148" s="17" t="s">
        <v>81</v>
      </c>
      <c r="H148" s="17" t="s">
        <v>82</v>
      </c>
      <c r="K148" s="17" t="s">
        <v>83</v>
      </c>
      <c r="O148" s="15"/>
    </row>
    <row r="149" spans="1:33" x14ac:dyDescent="0.25">
      <c r="A149" s="16"/>
      <c r="C149" s="489" t="s">
        <v>219</v>
      </c>
      <c r="D149" s="490"/>
      <c r="E149" s="490"/>
      <c r="F149" s="141">
        <f>+Registrations!B154</f>
        <v>0</v>
      </c>
      <c r="G149" s="7" t="s">
        <v>85</v>
      </c>
      <c r="H149" s="94">
        <v>16</v>
      </c>
      <c r="I149" s="7" t="s">
        <v>87</v>
      </c>
      <c r="J149" s="7" t="s">
        <v>86</v>
      </c>
      <c r="K149" s="137">
        <f>$F$149*$H$149</f>
        <v>0</v>
      </c>
      <c r="O149" s="15"/>
      <c r="Q149" s="3" t="s">
        <v>567</v>
      </c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207"/>
      <c r="AC149" s="207"/>
      <c r="AD149" s="207"/>
    </row>
    <row r="150" spans="1:33" x14ac:dyDescent="0.25">
      <c r="A150" s="16"/>
      <c r="C150" s="491" t="s">
        <v>220</v>
      </c>
      <c r="D150" s="491"/>
      <c r="E150" s="491"/>
      <c r="F150" s="142">
        <f>+Registrations!B207+Registrations!B209+Registrations!B211</f>
        <v>0</v>
      </c>
      <c r="H150" s="20"/>
      <c r="K150" s="20"/>
      <c r="O150" s="15"/>
      <c r="Q150" s="3" t="s">
        <v>444</v>
      </c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</row>
    <row r="151" spans="1:33" x14ac:dyDescent="0.25">
      <c r="A151" s="16"/>
      <c r="C151" s="190" t="s">
        <v>366</v>
      </c>
      <c r="D151" s="144"/>
      <c r="E151" s="144"/>
      <c r="F151" s="36"/>
      <c r="H151" s="20"/>
      <c r="K151" s="20"/>
      <c r="M151" s="7" t="s">
        <v>86</v>
      </c>
      <c r="N151" s="137">
        <f>$K$149</f>
        <v>0</v>
      </c>
      <c r="O151" s="15"/>
      <c r="Q151" s="199" t="s">
        <v>568</v>
      </c>
      <c r="R151" s="199"/>
      <c r="S151" s="199"/>
      <c r="T151" s="199"/>
    </row>
    <row r="152" spans="1:33" x14ac:dyDescent="0.25">
      <c r="A152" s="16"/>
      <c r="B152" s="6" t="s">
        <v>581</v>
      </c>
      <c r="C152" s="6"/>
      <c r="D152" s="6"/>
      <c r="E152" s="6"/>
      <c r="F152" s="36"/>
      <c r="H152" s="20"/>
      <c r="K152" s="20"/>
      <c r="N152" s="20"/>
      <c r="O152" s="15"/>
    </row>
    <row r="153" spans="1:33" x14ac:dyDescent="0.25">
      <c r="A153" s="16"/>
      <c r="C153" s="304" t="s">
        <v>580</v>
      </c>
      <c r="D153" s="304"/>
      <c r="E153" s="304"/>
      <c r="F153" s="36"/>
      <c r="H153" s="20"/>
      <c r="K153" s="20"/>
      <c r="M153" s="7" t="s">
        <v>86</v>
      </c>
      <c r="N153" s="137">
        <f>+N84*0.05</f>
        <v>0</v>
      </c>
      <c r="O153" s="15"/>
      <c r="Q153" s="207" t="s">
        <v>589</v>
      </c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</row>
    <row r="154" spans="1:33" x14ac:dyDescent="0.25">
      <c r="A154" s="16"/>
      <c r="B154" s="493" t="s">
        <v>480</v>
      </c>
      <c r="C154" s="493"/>
      <c r="D154" s="493"/>
      <c r="E154" s="493"/>
      <c r="F154" s="36"/>
      <c r="H154" s="20"/>
      <c r="K154" s="20"/>
      <c r="N154" s="20"/>
      <c r="O154" s="15"/>
    </row>
    <row r="155" spans="1:33" x14ac:dyDescent="0.25">
      <c r="A155" s="16"/>
      <c r="C155" s="388" t="s">
        <v>481</v>
      </c>
      <c r="D155" s="388"/>
      <c r="E155" s="388"/>
      <c r="F155" s="388"/>
      <c r="G155" s="388"/>
      <c r="H155" s="388"/>
      <c r="I155"/>
      <c r="M155" s="7" t="s">
        <v>86</v>
      </c>
      <c r="N155" s="137">
        <f>+'Reimbursements-Refunds'!M109</f>
        <v>0</v>
      </c>
      <c r="O155" s="15"/>
      <c r="Q155" s="8" t="s">
        <v>213</v>
      </c>
      <c r="R155" s="8"/>
      <c r="S155" s="8"/>
      <c r="T155" s="8"/>
      <c r="U155" s="8"/>
      <c r="V155" s="8"/>
      <c r="W155" s="234"/>
      <c r="X155"/>
      <c r="Y155"/>
      <c r="Z155"/>
      <c r="AA155"/>
      <c r="AB155"/>
      <c r="AC155"/>
      <c r="AD155"/>
      <c r="AE155"/>
      <c r="AF155"/>
      <c r="AG155"/>
    </row>
    <row r="156" spans="1:33" x14ac:dyDescent="0.25">
      <c r="A156" s="16"/>
      <c r="C156" s="144"/>
      <c r="D156" s="144"/>
      <c r="E156" s="144"/>
      <c r="F156" s="36"/>
      <c r="H156" s="20"/>
      <c r="K156" s="20"/>
      <c r="O156" s="15"/>
      <c r="Q156" s="2"/>
    </row>
    <row r="157" spans="1:33" x14ac:dyDescent="0.25">
      <c r="A157" s="16"/>
      <c r="C157" s="385" t="s">
        <v>221</v>
      </c>
      <c r="D157" s="385"/>
      <c r="E157" s="385"/>
      <c r="F157" s="385"/>
      <c r="M157" s="7" t="s">
        <v>86</v>
      </c>
      <c r="N157" s="55">
        <f>SUM($N$98:$N$134)+SUM($N$141:$N$156)</f>
        <v>0</v>
      </c>
      <c r="O157" s="15"/>
      <c r="Q157" s="199" t="s">
        <v>651</v>
      </c>
      <c r="R157" s="199"/>
      <c r="S157" s="199"/>
      <c r="T157" s="199"/>
      <c r="U157" s="199"/>
      <c r="V157" s="199"/>
      <c r="W157" s="207"/>
      <c r="X157" s="207"/>
      <c r="Y157" s="207"/>
      <c r="Z157" s="207"/>
      <c r="AA157" s="207"/>
    </row>
    <row r="158" spans="1:33" ht="15.75" thickBot="1" x14ac:dyDescent="0.3">
      <c r="A158" s="16"/>
      <c r="C158" s="6"/>
      <c r="D158" s="6"/>
      <c r="E158" s="6"/>
      <c r="F158" s="6"/>
      <c r="N158" s="20"/>
      <c r="O158" s="15"/>
    </row>
    <row r="159" spans="1:33" ht="16.5" thickTop="1" thickBot="1" x14ac:dyDescent="0.3">
      <c r="A159" s="16"/>
      <c r="C159" s="385" t="s">
        <v>222</v>
      </c>
      <c r="D159" s="385"/>
      <c r="E159" s="385"/>
      <c r="F159" s="385"/>
      <c r="M159" s="7" t="s">
        <v>86</v>
      </c>
      <c r="N159" s="37">
        <f>$N$84</f>
        <v>0</v>
      </c>
      <c r="O159" s="15"/>
      <c r="Q159" s="199" t="s">
        <v>569</v>
      </c>
      <c r="R159" s="199"/>
      <c r="S159" s="199"/>
      <c r="T159" s="199"/>
      <c r="U159" s="199"/>
    </row>
    <row r="160" spans="1:33" ht="16.5" thickTop="1" thickBot="1" x14ac:dyDescent="0.3">
      <c r="A160" s="16"/>
      <c r="C160" s="6"/>
      <c r="D160" s="6"/>
      <c r="E160" s="6"/>
      <c r="F160" s="6"/>
      <c r="N160" s="20"/>
      <c r="O160" s="15"/>
    </row>
    <row r="161" spans="1:25" customFormat="1" ht="15.75" thickBot="1" x14ac:dyDescent="0.3">
      <c r="A161" s="16"/>
      <c r="C161" s="385" t="s">
        <v>144</v>
      </c>
      <c r="D161" s="385"/>
      <c r="E161" s="385"/>
      <c r="F161" s="385"/>
      <c r="G161" s="7"/>
      <c r="I161" s="7"/>
      <c r="J161" s="7"/>
      <c r="L161" s="7"/>
      <c r="M161" s="7" t="s">
        <v>86</v>
      </c>
      <c r="N161" s="56">
        <f>$N$159-$N$157</f>
        <v>0</v>
      </c>
      <c r="O161" s="15"/>
      <c r="Q161" s="199" t="s">
        <v>445</v>
      </c>
      <c r="R161" s="199"/>
      <c r="S161" s="199"/>
      <c r="T161" s="199"/>
      <c r="U161" s="199"/>
      <c r="V161" s="199"/>
      <c r="W161" s="199"/>
      <c r="X161" s="199"/>
      <c r="Y161" s="200"/>
    </row>
    <row r="162" spans="1:25" customFormat="1" x14ac:dyDescent="0.25">
      <c r="A162" s="465" t="s">
        <v>365</v>
      </c>
      <c r="B162" s="466"/>
      <c r="C162" s="466"/>
      <c r="D162" s="466"/>
      <c r="E162" s="466"/>
      <c r="F162" s="466"/>
      <c r="G162" s="466"/>
      <c r="H162" s="466"/>
      <c r="I162" s="466"/>
      <c r="J162" s="466"/>
      <c r="K162" s="466"/>
      <c r="L162" s="466"/>
      <c r="M162" s="466"/>
      <c r="N162" s="466"/>
      <c r="O162" s="492"/>
      <c r="Q162" s="3" t="s">
        <v>223</v>
      </c>
      <c r="R162" s="199"/>
      <c r="S162" s="199"/>
      <c r="T162" s="199"/>
      <c r="U162" s="199"/>
      <c r="V162" s="199"/>
      <c r="W162" s="199"/>
      <c r="X162" s="199"/>
      <c r="Y162" s="199"/>
    </row>
    <row r="163" spans="1:25" customFormat="1" ht="15.75" thickBot="1" x14ac:dyDescent="0.3">
      <c r="A163" s="486"/>
      <c r="B163" s="487"/>
      <c r="C163" s="487"/>
      <c r="D163" s="487"/>
      <c r="E163" s="487"/>
      <c r="F163" s="487"/>
      <c r="G163" s="487"/>
      <c r="H163" s="487"/>
      <c r="I163" s="487"/>
      <c r="J163" s="487"/>
      <c r="K163" s="487"/>
      <c r="L163" s="487"/>
      <c r="M163" s="487"/>
      <c r="N163" s="487"/>
      <c r="O163" s="488"/>
      <c r="Q163" s="200"/>
      <c r="R163" s="200"/>
      <c r="S163" s="200"/>
      <c r="T163" s="200"/>
      <c r="U163" s="200"/>
      <c r="V163" s="200"/>
      <c r="W163" s="200"/>
      <c r="X163" s="200"/>
      <c r="Y163" s="200"/>
    </row>
  </sheetData>
  <sheetProtection algorithmName="SHA-512" hashValue="Md+5raLs0jYpWjxpeMX87d1M89C1SiFOkaIO+7RZ1KQDkVWMrEJh3mAUA25Z9hQZZLee3cwZKl9uszcSMQieSw==" saltValue="9EMOsZncFiFIEZXcWru+Ag==" spinCount="100000" sheet="1" objects="1" scenarios="1"/>
  <mergeCells count="159">
    <mergeCell ref="C98:H98"/>
    <mergeCell ref="C119:G119"/>
    <mergeCell ref="C120:G120"/>
    <mergeCell ref="C125:G125"/>
    <mergeCell ref="C126:G126"/>
    <mergeCell ref="B123:E123"/>
    <mergeCell ref="C121:G121"/>
    <mergeCell ref="C122:H122"/>
    <mergeCell ref="B135:E135"/>
    <mergeCell ref="C109:G109"/>
    <mergeCell ref="C106:G106"/>
    <mergeCell ref="C108:G108"/>
    <mergeCell ref="C110:H110"/>
    <mergeCell ref="C118:G118"/>
    <mergeCell ref="C113:G113"/>
    <mergeCell ref="C114:G114"/>
    <mergeCell ref="C115:G115"/>
    <mergeCell ref="C116:H116"/>
    <mergeCell ref="F117:I117"/>
    <mergeCell ref="B117:E117"/>
    <mergeCell ref="B111:E111"/>
    <mergeCell ref="F111:I111"/>
    <mergeCell ref="F123:I123"/>
    <mergeCell ref="C124:G124"/>
    <mergeCell ref="C139:E139"/>
    <mergeCell ref="B142:E142"/>
    <mergeCell ref="C140:E140"/>
    <mergeCell ref="C127:G127"/>
    <mergeCell ref="C136:E136"/>
    <mergeCell ref="C137:E137"/>
    <mergeCell ref="C138:E138"/>
    <mergeCell ref="C134:K134"/>
    <mergeCell ref="C132:G132"/>
    <mergeCell ref="C133:G133"/>
    <mergeCell ref="C130:G130"/>
    <mergeCell ref="C131:G131"/>
    <mergeCell ref="C128:K128"/>
    <mergeCell ref="B129:E129"/>
    <mergeCell ref="F129:I129"/>
    <mergeCell ref="A1:C1"/>
    <mergeCell ref="D1:F1"/>
    <mergeCell ref="C91:G91"/>
    <mergeCell ref="C92:G92"/>
    <mergeCell ref="C93:G93"/>
    <mergeCell ref="C97:G97"/>
    <mergeCell ref="B15:F15"/>
    <mergeCell ref="A2:C2"/>
    <mergeCell ref="D2:F2"/>
    <mergeCell ref="B78:F78"/>
    <mergeCell ref="B80:F80"/>
    <mergeCell ref="A4:E4"/>
    <mergeCell ref="A87:E87"/>
    <mergeCell ref="B82:F82"/>
    <mergeCell ref="B79:F79"/>
    <mergeCell ref="C95:G95"/>
    <mergeCell ref="C96:G96"/>
    <mergeCell ref="B84:F84"/>
    <mergeCell ref="B35:F35"/>
    <mergeCell ref="B36:F36"/>
    <mergeCell ref="B37:F37"/>
    <mergeCell ref="C89:G89"/>
    <mergeCell ref="C94:G94"/>
    <mergeCell ref="C90:G90"/>
    <mergeCell ref="A163:O163"/>
    <mergeCell ref="C149:E149"/>
    <mergeCell ref="C143:E143"/>
    <mergeCell ref="C144:E144"/>
    <mergeCell ref="C146:E146"/>
    <mergeCell ref="C150:E150"/>
    <mergeCell ref="C157:F157"/>
    <mergeCell ref="C159:F159"/>
    <mergeCell ref="C161:F161"/>
    <mergeCell ref="A162:O162"/>
    <mergeCell ref="C155:H155"/>
    <mergeCell ref="B145:E145"/>
    <mergeCell ref="B148:E148"/>
    <mergeCell ref="B154:E154"/>
    <mergeCell ref="B6:F6"/>
    <mergeCell ref="B10:F10"/>
    <mergeCell ref="B8:F8"/>
    <mergeCell ref="B12:F12"/>
    <mergeCell ref="B23:F23"/>
    <mergeCell ref="B24:F24"/>
    <mergeCell ref="B25:F25"/>
    <mergeCell ref="B26:F26"/>
    <mergeCell ref="B27:F27"/>
    <mergeCell ref="B21:F21"/>
    <mergeCell ref="B22:F22"/>
    <mergeCell ref="B39:F39"/>
    <mergeCell ref="B42:F42"/>
    <mergeCell ref="C104:H104"/>
    <mergeCell ref="C112:G112"/>
    <mergeCell ref="C101:G101"/>
    <mergeCell ref="C102:G102"/>
    <mergeCell ref="C107:G107"/>
    <mergeCell ref="B43:F43"/>
    <mergeCell ref="B44:F44"/>
    <mergeCell ref="B74:F74"/>
    <mergeCell ref="B47:F47"/>
    <mergeCell ref="B48:F48"/>
    <mergeCell ref="B49:F49"/>
    <mergeCell ref="B50:F50"/>
    <mergeCell ref="B51:F51"/>
    <mergeCell ref="B52:F52"/>
    <mergeCell ref="B53:F53"/>
    <mergeCell ref="F105:I105"/>
    <mergeCell ref="B105:E105"/>
    <mergeCell ref="F99:I99"/>
    <mergeCell ref="B99:E99"/>
    <mergeCell ref="F88:I88"/>
    <mergeCell ref="B88:E88"/>
    <mergeCell ref="C100:G100"/>
    <mergeCell ref="B45:F45"/>
    <mergeCell ref="B46:F46"/>
    <mergeCell ref="J1:N1"/>
    <mergeCell ref="B61:F61"/>
    <mergeCell ref="B5:F5"/>
    <mergeCell ref="B14:F14"/>
    <mergeCell ref="B16:F16"/>
    <mergeCell ref="B17:F17"/>
    <mergeCell ref="B18:F18"/>
    <mergeCell ref="B19:F19"/>
    <mergeCell ref="B20:F20"/>
    <mergeCell ref="B7:F7"/>
    <mergeCell ref="B9:F9"/>
    <mergeCell ref="B11:F11"/>
    <mergeCell ref="B30:F30"/>
    <mergeCell ref="B31:F31"/>
    <mergeCell ref="B32:F32"/>
    <mergeCell ref="B33:F33"/>
    <mergeCell ref="B34:F34"/>
    <mergeCell ref="B28:F28"/>
    <mergeCell ref="B29:F29"/>
    <mergeCell ref="B40:F40"/>
    <mergeCell ref="B41:F41"/>
    <mergeCell ref="B38:F38"/>
    <mergeCell ref="B81:F81"/>
    <mergeCell ref="B66:F66"/>
    <mergeCell ref="B67:F67"/>
    <mergeCell ref="B68:F68"/>
    <mergeCell ref="B69:F69"/>
    <mergeCell ref="B70:F70"/>
    <mergeCell ref="B71:F71"/>
    <mergeCell ref="B54:F54"/>
    <mergeCell ref="B57:F57"/>
    <mergeCell ref="B58:F58"/>
    <mergeCell ref="B62:F62"/>
    <mergeCell ref="B63:F63"/>
    <mergeCell ref="B64:F64"/>
    <mergeCell ref="B65:F65"/>
    <mergeCell ref="B72:F72"/>
    <mergeCell ref="B73:F73"/>
    <mergeCell ref="B60:F60"/>
    <mergeCell ref="B55:F55"/>
    <mergeCell ref="B56:F56"/>
    <mergeCell ref="B59:F59"/>
    <mergeCell ref="B75:F75"/>
    <mergeCell ref="B76:F76"/>
    <mergeCell ref="B77:F77"/>
  </mergeCells>
  <pageMargins left="0.6" right="0.3" top="0.3" bottom="0.3" header="0.3" footer="0.3"/>
  <pageSetup scale="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OA Budget Planning-Report Sheet</vt:lpstr>
      <vt:lpstr>Estimated Budget</vt:lpstr>
      <vt:lpstr>Consignment</vt:lpstr>
      <vt:lpstr>Registrations</vt:lpstr>
      <vt:lpstr>Reimbursements-Refunds</vt:lpstr>
      <vt:lpstr>Final Closeout</vt:lpstr>
      <vt:lpstr>Consignment!Print_Area</vt:lpstr>
      <vt:lpstr>'Estimated Budget'!Print_Area</vt:lpstr>
      <vt:lpstr>'Final Closeout'!Print_Area</vt:lpstr>
      <vt:lpstr>'OA Budget Planning-Report Sheet'!Print_Area</vt:lpstr>
      <vt:lpstr>Registrations!Print_Area</vt:lpstr>
      <vt:lpstr>'Reimbursements-Refunds'!Print_Area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Lou</dc:creator>
  <cp:lastModifiedBy>Jeff Morrow</cp:lastModifiedBy>
  <cp:lastPrinted>2018-01-22T17:28:52Z</cp:lastPrinted>
  <dcterms:created xsi:type="dcterms:W3CDTF">2014-08-23T17:21:08Z</dcterms:created>
  <dcterms:modified xsi:type="dcterms:W3CDTF">2024-01-07T14:47:52Z</dcterms:modified>
</cp:coreProperties>
</file>